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eckford\Documents\FY21-22\Q1\OSD SPEND REPORTS\"/>
    </mc:Choice>
  </mc:AlternateContent>
  <xr:revisionPtr revIDLastSave="0" documentId="13_ncr:1_{A53AA921-30F5-422E-9288-0DB82C419E5D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Instructions" sheetId="2" state="hidden" r:id="rId1"/>
    <sheet name="FY 21-22 Summary" sheetId="9" r:id="rId2"/>
    <sheet name="PCard FY 19-20 Summary" sheetId="48" state="hidden" r:id="rId3"/>
    <sheet name="Spend By Department" sheetId="45" r:id="rId4"/>
    <sheet name="Q1 Spend by Supplier - Div Code" sheetId="52" r:id="rId5"/>
    <sheet name="Q1 Tier 2 Spend" sheetId="53" r:id="rId6"/>
    <sheet name="Q1 Pivot" sheetId="50" state="hidden" r:id="rId7"/>
    <sheet name="July Spend By Dept-AP &amp; P-Card" sheetId="51" state="hidden" r:id="rId8"/>
    <sheet name="Filter Examples" sheetId="32" state="hidden" r:id="rId9"/>
  </sheets>
  <externalReferences>
    <externalReference r:id="rId10"/>
    <externalReference r:id="rId11"/>
  </externalReferences>
  <calcPr calcId="191029"/>
  <pivotCaches>
    <pivotCache cacheId="8" r:id="rId12"/>
    <pivotCache cacheId="9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9" l="1"/>
  <c r="B49" i="53"/>
  <c r="B4" i="53" l="1"/>
  <c r="O15" i="9" l="1"/>
  <c r="K24" i="9" l="1"/>
  <c r="H22" i="9" l="1"/>
  <c r="H23" i="9"/>
  <c r="H21" i="9"/>
  <c r="H20" i="9"/>
  <c r="H19" i="9"/>
  <c r="H18" i="9"/>
  <c r="H17" i="9"/>
  <c r="H16" i="9"/>
  <c r="F17" i="9"/>
  <c r="F19" i="9"/>
  <c r="F16" i="9"/>
  <c r="F21" i="9"/>
  <c r="D21" i="9"/>
  <c r="D18" i="9"/>
  <c r="D19" i="9"/>
  <c r="D16" i="9"/>
  <c r="G24" i="9" l="1"/>
  <c r="E24" i="9"/>
  <c r="C24" i="9"/>
  <c r="F24" i="9"/>
  <c r="H24" i="9"/>
  <c r="K23" i="9"/>
  <c r="N170" i="45"/>
  <c r="N171" i="45"/>
  <c r="N172" i="45"/>
  <c r="N173" i="45"/>
  <c r="N174" i="45"/>
  <c r="N175" i="45"/>
  <c r="N176" i="45"/>
  <c r="N177" i="45"/>
  <c r="N178" i="45"/>
  <c r="N179" i="45"/>
  <c r="N180" i="45"/>
  <c r="N181" i="45"/>
  <c r="N182" i="45"/>
  <c r="N183" i="45"/>
  <c r="N184" i="45"/>
  <c r="N185" i="45"/>
  <c r="N186" i="45"/>
  <c r="N187" i="45"/>
  <c r="N188" i="45"/>
  <c r="N189" i="45"/>
  <c r="N190" i="45"/>
  <c r="N191" i="45"/>
  <c r="N192" i="45"/>
  <c r="N193" i="45"/>
  <c r="N194" i="45"/>
  <c r="N195" i="45"/>
  <c r="N196" i="45"/>
  <c r="N197" i="45"/>
  <c r="N198" i="45"/>
  <c r="N199" i="45"/>
  <c r="N200" i="45"/>
  <c r="N201" i="45"/>
  <c r="N202" i="45"/>
  <c r="N203" i="45"/>
  <c r="N204" i="45"/>
  <c r="N205" i="45"/>
  <c r="N206" i="45"/>
  <c r="N207" i="45"/>
  <c r="N208" i="45"/>
  <c r="N209" i="45"/>
  <c r="N210" i="45"/>
  <c r="N211" i="45"/>
  <c r="N212" i="45"/>
  <c r="N213" i="45"/>
  <c r="N214" i="45"/>
  <c r="N215" i="45"/>
  <c r="N216" i="45"/>
  <c r="N217" i="45"/>
  <c r="N218" i="45"/>
  <c r="N219" i="45"/>
  <c r="N220" i="45"/>
  <c r="N221" i="45"/>
  <c r="N222" i="45"/>
  <c r="N223" i="45"/>
  <c r="N224" i="45"/>
  <c r="N225" i="45"/>
  <c r="N226" i="45"/>
  <c r="N227" i="45"/>
  <c r="N228" i="45"/>
  <c r="N229" i="45"/>
  <c r="N230" i="45"/>
  <c r="N231" i="45"/>
  <c r="N232" i="45"/>
  <c r="N233" i="45"/>
  <c r="N234" i="45"/>
  <c r="N235" i="45"/>
  <c r="N236" i="45"/>
  <c r="N237" i="45"/>
  <c r="N238" i="45"/>
  <c r="N239" i="45"/>
  <c r="N240" i="45"/>
  <c r="N241" i="45"/>
  <c r="N242" i="45"/>
  <c r="N243" i="45"/>
  <c r="N244" i="45"/>
  <c r="N245" i="45"/>
  <c r="N246" i="45"/>
  <c r="N247" i="45"/>
  <c r="N248" i="45"/>
  <c r="N249" i="45"/>
  <c r="N250" i="45"/>
  <c r="N251" i="45"/>
  <c r="N252" i="45"/>
  <c r="N253" i="45"/>
  <c r="N254" i="45"/>
  <c r="N255" i="45"/>
  <c r="N256" i="45"/>
  <c r="N257" i="45"/>
  <c r="N258" i="45"/>
  <c r="N259" i="45"/>
  <c r="N260" i="45"/>
  <c r="N261" i="45"/>
  <c r="N262" i="45"/>
  <c r="N263" i="45"/>
  <c r="N264" i="45"/>
  <c r="N265" i="45"/>
  <c r="N266" i="45"/>
  <c r="N267" i="45"/>
  <c r="N268" i="45"/>
  <c r="N269" i="45"/>
  <c r="N270" i="45"/>
  <c r="N271" i="45"/>
  <c r="N272" i="45"/>
  <c r="L26" i="9"/>
  <c r="D24" i="9" l="1"/>
  <c r="K17" i="9"/>
  <c r="K18" i="9"/>
  <c r="K19" i="9"/>
  <c r="K20" i="9"/>
  <c r="K21" i="9"/>
  <c r="K22" i="9"/>
  <c r="K16" i="9"/>
  <c r="L17" i="9"/>
  <c r="L18" i="9"/>
  <c r="L19" i="9"/>
  <c r="L20" i="9"/>
  <c r="L21" i="9"/>
  <c r="L22" i="9"/>
  <c r="L16" i="9"/>
  <c r="K27" i="9" l="1"/>
  <c r="O21" i="9"/>
  <c r="O17" i="9"/>
  <c r="O20" i="9"/>
  <c r="O22" i="9"/>
  <c r="O18" i="9"/>
  <c r="O19" i="9"/>
  <c r="O16" i="9"/>
  <c r="D35" i="48" l="1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L23" i="48" s="1"/>
  <c r="K22" i="48"/>
  <c r="J22" i="48"/>
  <c r="I22" i="48"/>
  <c r="H22" i="48"/>
  <c r="L22" i="48" s="1"/>
  <c r="F22" i="48"/>
  <c r="K21" i="48"/>
  <c r="J21" i="48"/>
  <c r="I21" i="48"/>
  <c r="H21" i="48"/>
  <c r="F21" i="48"/>
  <c r="K20" i="48"/>
  <c r="J20" i="48"/>
  <c r="I20" i="48"/>
  <c r="H20" i="48"/>
  <c r="F20" i="48"/>
  <c r="L20" i="48" s="1"/>
  <c r="K19" i="48"/>
  <c r="J19" i="48"/>
  <c r="I19" i="48"/>
  <c r="H19" i="48"/>
  <c r="L19" i="48" s="1"/>
  <c r="J18" i="48"/>
  <c r="I18" i="48"/>
  <c r="H18" i="48"/>
  <c r="F18" i="48"/>
  <c r="L18" i="48" s="1"/>
  <c r="H26" i="48" l="1"/>
  <c r="H35" i="48" s="1"/>
  <c r="F26" i="48"/>
  <c r="F35" i="48" s="1"/>
  <c r="L21" i="48"/>
  <c r="L26" i="48" s="1"/>
  <c r="L35" i="48" l="1"/>
  <c r="N24" i="48"/>
  <c r="N21" i="48"/>
  <c r="N29" i="48" l="1"/>
  <c r="N31" i="48"/>
  <c r="N23" i="48"/>
  <c r="N20" i="48"/>
  <c r="N22" i="48"/>
  <c r="N18" i="48"/>
  <c r="N19" i="48"/>
  <c r="N35" i="48" l="1"/>
  <c r="M273" i="45" l="1"/>
  <c r="L273" i="45"/>
  <c r="K273" i="45"/>
  <c r="J273" i="45"/>
  <c r="I273" i="45"/>
  <c r="H273" i="45"/>
  <c r="G273" i="45"/>
  <c r="F273" i="45"/>
  <c r="E273" i="45"/>
  <c r="D273" i="45"/>
  <c r="C273" i="45"/>
  <c r="B273" i="45"/>
  <c r="N273" i="45" s="1"/>
  <c r="N169" i="45"/>
  <c r="N168" i="45"/>
  <c r="N167" i="45"/>
  <c r="N166" i="45"/>
  <c r="N165" i="45"/>
  <c r="N164" i="45"/>
  <c r="N163" i="45"/>
  <c r="N162" i="45"/>
  <c r="N161" i="45"/>
  <c r="N160" i="45"/>
  <c r="N159" i="45"/>
  <c r="N158" i="45"/>
  <c r="N157" i="45"/>
  <c r="N156" i="45"/>
  <c r="N155" i="45"/>
  <c r="N154" i="45"/>
  <c r="N153" i="45"/>
  <c r="N152" i="45"/>
  <c r="N151" i="45"/>
  <c r="N150" i="45"/>
  <c r="N149" i="45"/>
  <c r="N148" i="45"/>
  <c r="N147" i="45"/>
  <c r="N146" i="45"/>
  <c r="N145" i="45"/>
  <c r="N144" i="45"/>
  <c r="N143" i="45"/>
  <c r="N142" i="45"/>
  <c r="N141" i="45"/>
  <c r="N140" i="45"/>
  <c r="N139" i="45"/>
  <c r="N138" i="45"/>
  <c r="N137" i="45"/>
  <c r="N136" i="45"/>
  <c r="N135" i="45"/>
  <c r="N134" i="45"/>
  <c r="N133" i="45"/>
  <c r="N132" i="45"/>
  <c r="N131" i="45"/>
  <c r="N130" i="45"/>
  <c r="N129" i="45"/>
  <c r="N128" i="45"/>
  <c r="N127" i="45"/>
  <c r="N126" i="45"/>
  <c r="N125" i="45"/>
  <c r="N124" i="45"/>
  <c r="N123" i="45"/>
  <c r="N122" i="45"/>
  <c r="N121" i="45"/>
  <c r="N120" i="45"/>
  <c r="N119" i="45"/>
  <c r="N118" i="45"/>
  <c r="N117" i="45"/>
  <c r="N116" i="45"/>
  <c r="N115" i="45"/>
  <c r="N114" i="45"/>
  <c r="N113" i="45"/>
  <c r="N112" i="45"/>
  <c r="N111" i="45"/>
  <c r="N110" i="45"/>
  <c r="N109" i="45"/>
  <c r="N108" i="45"/>
  <c r="N107" i="45"/>
  <c r="N106" i="45"/>
  <c r="N105" i="45"/>
  <c r="N104" i="45"/>
  <c r="N103" i="45"/>
  <c r="N102" i="45"/>
  <c r="N101" i="45"/>
  <c r="N100" i="45"/>
  <c r="N99" i="45"/>
  <c r="N98" i="45"/>
  <c r="N97" i="45"/>
  <c r="N96" i="45"/>
  <c r="N95" i="45"/>
  <c r="N94" i="45"/>
  <c r="N93" i="45"/>
  <c r="N92" i="45"/>
  <c r="N91" i="45"/>
  <c r="N90" i="45"/>
  <c r="N89" i="45"/>
  <c r="N88" i="45"/>
  <c r="N87" i="45"/>
  <c r="N86" i="45"/>
  <c r="N85" i="45"/>
  <c r="N84" i="45"/>
  <c r="N83" i="45"/>
  <c r="N82" i="45"/>
  <c r="N81" i="45"/>
  <c r="N80" i="45"/>
  <c r="N79" i="45"/>
  <c r="N78" i="45"/>
  <c r="N77" i="45"/>
  <c r="N76" i="45"/>
  <c r="N75" i="45"/>
  <c r="N74" i="45"/>
  <c r="N73" i="45"/>
  <c r="N72" i="45"/>
  <c r="N71" i="45"/>
  <c r="N70" i="45"/>
  <c r="N69" i="45"/>
  <c r="N68" i="45"/>
  <c r="N67" i="45"/>
  <c r="N66" i="45"/>
  <c r="N65" i="45"/>
  <c r="N64" i="45"/>
  <c r="N63" i="45"/>
  <c r="N62" i="45"/>
  <c r="N61" i="45"/>
  <c r="N60" i="45"/>
  <c r="N59" i="45"/>
  <c r="N58" i="45"/>
  <c r="N57" i="45"/>
  <c r="N56" i="45"/>
  <c r="N55" i="45"/>
  <c r="N54" i="45"/>
  <c r="N53" i="45"/>
  <c r="N52" i="45"/>
  <c r="N51" i="45"/>
  <c r="N50" i="45"/>
  <c r="N49" i="45"/>
  <c r="N48" i="45"/>
  <c r="N47" i="45"/>
  <c r="N46" i="45"/>
  <c r="N45" i="45"/>
  <c r="N44" i="45"/>
  <c r="N43" i="45"/>
  <c r="N42" i="45"/>
  <c r="N41" i="45"/>
  <c r="N40" i="45"/>
  <c r="N39" i="45"/>
  <c r="N38" i="45"/>
  <c r="N37" i="45"/>
  <c r="N36" i="45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5" i="45"/>
  <c r="N4" i="45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J27" i="9"/>
  <c r="I27" i="9"/>
  <c r="H27" i="9" l="1"/>
  <c r="D27" i="9"/>
  <c r="J24" i="9" l="1"/>
  <c r="I24" i="9"/>
  <c r="G27" i="9"/>
  <c r="E27" i="9"/>
  <c r="C27" i="9"/>
  <c r="F27" i="9" l="1"/>
  <c r="L24" i="9" l="1"/>
  <c r="L27" i="9" s="1"/>
  <c r="N15" i="9" s="1"/>
  <c r="N16" i="9" l="1"/>
  <c r="N22" i="9"/>
  <c r="N19" i="9"/>
  <c r="N18" i="9"/>
  <c r="N21" i="9"/>
  <c r="N20" i="9"/>
  <c r="N1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tc={429860C1-26B4-4BB4-99DA-F9BB7411C1F4}</author>
    <author>tc={9C8C9670-6EA1-4164-8B0A-F40B71C10FF4}</author>
  </authors>
  <commentList>
    <comment ref="D21" authorId="0" shapeId="0" xr:uid="{429860C1-26B4-4BB4-99DA-F9BB7411C1F4}">
      <text>
        <t>[Threaded comment]
Your version of Excel allows you to read this threaded comment; however, any edits to it will get removed if the file is opened in a newer version of Excel. Learn more: https://go.microsoft.com/fwlink/?linkid=870924
Comment:
    Small Business NON 8A. Might have to remove</t>
      </text>
    </comment>
    <comment ref="F21" authorId="1" shapeId="0" xr:uid="{9C8C9670-6EA1-4164-8B0A-F40B71C10FF4}">
      <text>
        <t>[Threaded comment]
Your version of Excel allows you to read this threaded comment; however, any edits to it will get removed if the file is opened in a newer version of Excel. Learn more: https://go.microsoft.com/fwlink/?linkid=870924
Comment:
    Small Business NON 8A. Might have to remove</t>
      </text>
    </comment>
  </commentList>
</comments>
</file>

<file path=xl/sharedStrings.xml><?xml version="1.0" encoding="utf-8"?>
<sst xmlns="http://schemas.openxmlformats.org/spreadsheetml/2006/main" count="2217" uniqueCount="845">
  <si>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</si>
  <si>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</si>
  <si>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</si>
  <si>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</si>
  <si>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</si>
  <si>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</si>
  <si>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</si>
  <si>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</si>
  <si>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</si>
  <si>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</si>
  <si>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</si>
  <si>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</si>
  <si>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</si>
  <si>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</si>
  <si>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</si>
  <si>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</si>
  <si>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</si>
  <si>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</si>
  <si>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</si>
  <si>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</si>
  <si>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</si>
  <si>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</si>
  <si>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</si>
  <si>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</si>
  <si>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</si>
  <si>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</si>
  <si>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</si>
  <si>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</si>
  <si>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</si>
  <si>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</si>
  <si>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</si>
  <si>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</si>
  <si>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</si>
  <si>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</si>
  <si>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</si>
  <si>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</si>
  <si>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</si>
  <si>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</si>
  <si>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</si>
  <si>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</si>
  <si>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</si>
  <si>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</si>
  <si>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</si>
  <si>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</si>
  <si>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</si>
  <si>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</si>
  <si>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</si>
  <si>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</si>
  <si>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</si>
  <si>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</si>
  <si>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</si>
  <si>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</si>
  <si>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</si>
  <si>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</si>
  <si>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</si>
  <si>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</si>
  <si>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</si>
  <si>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</si>
  <si>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</si>
  <si>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</si>
  <si>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</si>
  <si>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</si>
  <si>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</si>
  <si>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</si>
  <si>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</si>
  <si>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</si>
  <si>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</si>
  <si>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</si>
  <si>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</si>
  <si>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</si>
  <si>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</si>
  <si>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</si>
  <si>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</si>
  <si>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</si>
  <si>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</si>
  <si>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</si>
  <si>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</si>
  <si>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</si>
  <si>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</si>
  <si>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</si>
  <si>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</si>
  <si>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</si>
  <si>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</si>
  <si>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</si>
  <si>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</si>
  <si>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</si>
  <si>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</si>
  <si>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</si>
  <si>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</si>
  <si>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</si>
  <si>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</si>
  <si>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</si>
  <si>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</si>
  <si>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</si>
  <si>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</si>
  <si>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</si>
  <si>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</si>
  <si>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</si>
  <si>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</si>
  <si>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</si>
  <si>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</si>
  <si>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</si>
  <si>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</si>
  <si>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</si>
  <si>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</si>
  <si>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</si>
  <si>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</si>
  <si>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</si>
  <si>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</si>
  <si>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</si>
  <si>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</si>
  <si>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</si>
  <si>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</si>
  <si>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</si>
  <si>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</si>
  <si>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</si>
  <si>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</si>
  <si>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</si>
  <si>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</si>
  <si>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</si>
  <si>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</si>
  <si>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</si>
  <si>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</si>
  <si>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</si>
  <si>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</si>
  <si>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</si>
  <si>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</si>
  <si>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</si>
  <si>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</si>
  <si>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</si>
  <si>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</si>
  <si>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</si>
  <si>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</si>
  <si>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</si>
  <si>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</si>
  <si>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</si>
  <si>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</si>
  <si>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</si>
  <si>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</si>
  <si>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</si>
  <si>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</si>
  <si>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</si>
  <si>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</si>
  <si>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</si>
  <si>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</si>
  <si>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</si>
  <si>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</si>
  <si>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</si>
  <si>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</si>
  <si>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</si>
  <si>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</si>
  <si>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</si>
  <si>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</si>
  <si>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</si>
  <si>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</si>
  <si>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</si>
  <si>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</si>
  <si>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</si>
  <si>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</si>
  <si>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</si>
  <si>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</si>
  <si>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</si>
  <si>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</si>
  <si>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</si>
  <si>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</si>
  <si>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</si>
  <si>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</si>
  <si>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</si>
  <si>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</si>
  <si>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</si>
  <si>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CHAMELEON CUSTOM SOLUTIONS</t>
  </si>
  <si>
    <t>MIDFLORIDA ARMORED &amp; ATM SERVICE</t>
  </si>
  <si>
    <t>OHC ENVIRONMENTAL ENGINEERING INC</t>
  </si>
  <si>
    <t>VOLTAIR CONSULTING ENGINEERS INC</t>
  </si>
  <si>
    <t>AFRICAN AMERICAN NON-CERTIFIED</t>
  </si>
  <si>
    <t>BRAILSFORD &amp; DUNLAVEY INC</t>
  </si>
  <si>
    <t>D &amp; K CONSULTING</t>
  </si>
  <si>
    <t>FLORIDA SENTINEL BULLETIN</t>
  </si>
  <si>
    <t>THE WEEKLY CHALLENGER</t>
  </si>
  <si>
    <t>AMERICAN WOMAN NON-CERTIFIED</t>
  </si>
  <si>
    <t>ALL ABOUT KIDS LLC</t>
  </si>
  <si>
    <t>B FRANK STUDIO LLC</t>
  </si>
  <si>
    <t>FLORIDA INDUSTRIAL PRODUCTS</t>
  </si>
  <si>
    <t>PLAN AHEAD EVENTS - TAMPA BAY</t>
  </si>
  <si>
    <t>AMERICAN WOMEN CERTIFIED</t>
  </si>
  <si>
    <t>DIMENSIONAL IMPRESSION HOLDINGS INC</t>
  </si>
  <si>
    <t>EVERYTHING BUT THE MIME INC</t>
  </si>
  <si>
    <t>GULF COAST COMMERCIAL FLOORING</t>
  </si>
  <si>
    <t>HRI CART</t>
  </si>
  <si>
    <t>INDEPENDENT LIVING INC</t>
  </si>
  <si>
    <t>TROPEX PLANT SALES LEASING MAINTENANCE</t>
  </si>
  <si>
    <t>ASIAN AMERICAN NON-CERTIFIED</t>
  </si>
  <si>
    <t>TRALIANCE LLC</t>
  </si>
  <si>
    <t>HISPANIC AMERICAN CERTIFIED</t>
  </si>
  <si>
    <t>A &amp; A ELECTRIC SERVICES INC</t>
  </si>
  <si>
    <t>ADVANCED CABLE CONNECTION INC</t>
  </si>
  <si>
    <t>GILLY USA INC</t>
  </si>
  <si>
    <t>PAINTERS ON DEMAND LLC</t>
  </si>
  <si>
    <t>SOLO PRINTING INC</t>
  </si>
  <si>
    <t>HISPANIC AMERICAN NON-CERTIFIED</t>
  </si>
  <si>
    <t>HENRIQUEZ ELECTRIC CORP</t>
  </si>
  <si>
    <t>MINORITY BUSINESS (FEDERAL SBA CERTIFIED 8A FIRM)</t>
  </si>
  <si>
    <t>TWD TRADEWINDS INC</t>
  </si>
  <si>
    <t>SMALL BUSINESS (FEDERAL NON-8A FIRM)</t>
  </si>
  <si>
    <t>A&amp;J VACUUM SERVICES INC</t>
  </si>
  <si>
    <t>BUCKEYE INTERNATIONAL INC</t>
  </si>
  <si>
    <t>TECHNICAL TRAINING AIDS INC</t>
  </si>
  <si>
    <t>SMALL BUSINESS (STATE)</t>
  </si>
  <si>
    <t>MICRO OPTICS OF FLORIDA INC</t>
  </si>
  <si>
    <t>ROYALAIRE MECHANICAL SERVICES INC</t>
  </si>
  <si>
    <t>VETERAN OWNED</t>
  </si>
  <si>
    <t>Grand Total</t>
  </si>
  <si>
    <t>% of Spend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</si>
  <si>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</si>
  <si>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</si>
  <si>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</si>
  <si>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</si>
  <si>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</si>
  <si>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</si>
  <si>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</si>
  <si>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</si>
  <si>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</si>
  <si>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</si>
  <si>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</si>
  <si>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</si>
  <si>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</si>
  <si>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</si>
  <si>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</si>
  <si>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</si>
  <si>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</si>
  <si>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</si>
  <si>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</si>
  <si>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</si>
  <si>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</si>
  <si>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</si>
  <si>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</si>
  <si>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</si>
  <si>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</si>
  <si>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</si>
  <si>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</si>
  <si>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</si>
  <si>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</si>
  <si>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</si>
  <si>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</si>
  <si>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</si>
  <si>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</si>
  <si>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</si>
  <si>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</si>
  <si>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</si>
  <si>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</si>
  <si>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</si>
  <si>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</si>
  <si>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</si>
  <si>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</si>
  <si>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</si>
  <si>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</si>
  <si>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</si>
  <si>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</si>
  <si>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</si>
  <si>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</si>
  <si>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</si>
  <si>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</si>
  <si>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</si>
  <si>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</si>
  <si>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</si>
  <si>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</si>
  <si>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</si>
  <si>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</si>
  <si>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</si>
  <si>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</si>
  <si>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</si>
  <si>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</si>
  <si>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</si>
  <si>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</si>
  <si>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</si>
  <si>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</si>
  <si>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</si>
  <si>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</si>
  <si>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</si>
  <si>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</si>
  <si>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</si>
  <si>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</si>
  <si>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</si>
  <si>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</si>
  <si>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</si>
  <si>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</si>
  <si>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</si>
  <si>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</si>
  <si>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</si>
  <si>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</si>
  <si>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</si>
  <si>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</si>
  <si>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</si>
  <si>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</si>
  <si>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</si>
  <si>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</si>
  <si>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</si>
  <si>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</si>
  <si>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</si>
  <si>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</si>
  <si>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</si>
  <si>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</si>
  <si>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</si>
  <si>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</si>
  <si>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</si>
  <si>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</si>
  <si>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</si>
  <si>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</si>
  <si>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</si>
  <si>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</si>
  <si>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</si>
  <si>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</si>
  <si>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</si>
  <si>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</si>
  <si>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</si>
  <si>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</si>
  <si>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</si>
  <si>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</si>
  <si>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</si>
  <si>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</si>
  <si>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</si>
  <si>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</si>
  <si>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</si>
  <si>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</si>
  <si>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</si>
  <si>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</si>
  <si>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</si>
  <si>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</si>
  <si>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</si>
  <si>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</si>
  <si>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</si>
  <si>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</si>
  <si>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</si>
  <si>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</si>
  <si>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</si>
  <si>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</si>
  <si>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</si>
  <si>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</si>
  <si>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</si>
  <si>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</si>
  <si>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</si>
  <si>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</si>
  <si>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</si>
  <si>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</si>
  <si>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</si>
  <si>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</si>
  <si>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</si>
  <si>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</si>
  <si>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</si>
  <si>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</si>
  <si>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</si>
  <si>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</si>
  <si>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</si>
  <si>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Renee Beckford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</si>
  <si>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</si>
  <si>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</si>
  <si>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</si>
  <si>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</si>
  <si>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</si>
  <si>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</si>
  <si>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</si>
  <si>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</si>
  <si>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</si>
  <si>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</si>
  <si>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</si>
  <si>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</si>
  <si>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</si>
  <si>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</si>
  <si>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</si>
  <si>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</si>
  <si>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</si>
  <si>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</si>
  <si>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</si>
  <si>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</si>
  <si>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</si>
  <si>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</si>
  <si>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</si>
  <si>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</si>
  <si>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</si>
  <si>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</si>
  <si>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</si>
  <si>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</si>
  <si>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</si>
  <si>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</si>
  <si>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VICKERY &amp; CO</t>
  </si>
  <si>
    <t>TRX TRAINING</t>
  </si>
  <si>
    <t>TACONIC BIOSCIENCES INC</t>
  </si>
  <si>
    <t>SWANK MOTION PICTURES INC</t>
  </si>
  <si>
    <t>ROYAL DUTCH SHELL PLC</t>
  </si>
  <si>
    <t>OMNI INC</t>
  </si>
  <si>
    <t>OAKWOOD SOLUTIONS LLC</t>
  </si>
  <si>
    <t>NEW ENGLAND BIOLABS INC</t>
  </si>
  <si>
    <t>LAWTON BROTHERS INC</t>
  </si>
  <si>
    <t>GENERAL OCEANICS INC</t>
  </si>
  <si>
    <t>FLYMOTION LLC</t>
  </si>
  <si>
    <t>EMPIRE OFFICE INC</t>
  </si>
  <si>
    <t>CAPTAIN CHAD HICKMAN</t>
  </si>
  <si>
    <t>C2 INC</t>
  </si>
  <si>
    <t>AIR LIQUIDE</t>
  </si>
  <si>
    <t>TEST EQUITY INC</t>
  </si>
  <si>
    <t>SCIENS BUILDING SOLUTIONS LLC</t>
  </si>
  <si>
    <t>ROBERT HALF INTERNATIONAL INC</t>
  </si>
  <si>
    <t>AI BOATS LLC</t>
  </si>
  <si>
    <t>XACT SUPPLY CO</t>
  </si>
  <si>
    <t>WILLIAM THOMAS DUGARD JR</t>
  </si>
  <si>
    <t>TWS ADVERTISING INC</t>
  </si>
  <si>
    <t>TAYLORMADE EMPOWERMENT</t>
  </si>
  <si>
    <t>SUDS N SPARKLES</t>
  </si>
  <si>
    <t>STUDYLOG SYSTEMS INC</t>
  </si>
  <si>
    <t>STREET LACED MARKETING &amp; PROMOTIONS INC</t>
  </si>
  <si>
    <t>SOMARK INNOVATIONS INC</t>
  </si>
  <si>
    <t>SIVCO INC</t>
  </si>
  <si>
    <t>SERVICEONE BUILDING MAINTENANCE INC</t>
  </si>
  <si>
    <t>SEAFLOOR SYSTEMS INC</t>
  </si>
  <si>
    <t>SCHIFINO LEE INC</t>
  </si>
  <si>
    <t>REPSS INC</t>
  </si>
  <si>
    <t>POSITIVELY U INC</t>
  </si>
  <si>
    <t>PAVER DAVE INC</t>
  </si>
  <si>
    <t>NIMBLE THERAPEUTICS</t>
  </si>
  <si>
    <t>NEXT ADVANCE INC</t>
  </si>
  <si>
    <t>NEXCELOM BIOSCIENCE LLC</t>
  </si>
  <si>
    <t>MOUNTAIN STATE SOFTWARE SOLUTIONS LLC</t>
  </si>
  <si>
    <t>LONZA GROUP LTD</t>
  </si>
  <si>
    <t>LONG &amp; ASSOCIATES ARCHITECTS ENGINEERS INC</t>
  </si>
  <si>
    <t>LC SCIENCES LLC</t>
  </si>
  <si>
    <t>LAW OFFICES OF ROBERT A SCHUERGER CO LPA</t>
  </si>
  <si>
    <t>JERRY S ARTARAMA</t>
  </si>
  <si>
    <t>INTEUM CO LLC</t>
  </si>
  <si>
    <t>INSTITUTE FOR GLOBAL ENVIRONMENTAL STRAT</t>
  </si>
  <si>
    <t>HEMOSTAT LABRATORIES INC</t>
  </si>
  <si>
    <t>HEATHER FITZPATRICK LLC</t>
  </si>
  <si>
    <t>GSA SECURITY INC</t>
  </si>
  <si>
    <t>GRAYWOLF SENSING SOLUTIONS</t>
  </si>
  <si>
    <t>GGB INDUSTRIES INC</t>
  </si>
  <si>
    <t>GERSTEL INC</t>
  </si>
  <si>
    <t>GENESEE SCIENTIFIC CORP</t>
  </si>
  <si>
    <t>FLUIGENT INC</t>
  </si>
  <si>
    <t>ENGINEERING MATRIX INC</t>
  </si>
  <si>
    <t>E&amp;H STEEL CORP</t>
  </si>
  <si>
    <t>DESIGN STYLES ARCHITECTURE</t>
  </si>
  <si>
    <t>DELTA COOLING TOWERS INC</t>
  </si>
  <si>
    <t>COMTREAD INC DBA USB MEMORY DIRECT</t>
  </si>
  <si>
    <t>CANOPY INNOVATIONS INC</t>
  </si>
  <si>
    <t>BRODIE COMMUNICATIONS</t>
  </si>
  <si>
    <t>ASHBERRY ACQUISITION CO</t>
  </si>
  <si>
    <t>ARCHITECTURAL MILLWORK &amp; REMODELING LL</t>
  </si>
  <si>
    <t>APPTREE SOFTWARE INC</t>
  </si>
  <si>
    <t>ALKALI SCIENTIFIC LLC</t>
  </si>
  <si>
    <t>AKOYA BIOSCIENCES INC</t>
  </si>
  <si>
    <t>ADVANCED ENVIRONMENTAL LABS INC</t>
  </si>
  <si>
    <t>A&amp;G PHARMACEUTICAL</t>
  </si>
  <si>
    <t>MARRIOTT INTERNATIONAL INC</t>
  </si>
  <si>
    <t>GMR TRANSCRIPTION SERVICES INC</t>
  </si>
  <si>
    <t>BIOVISION INC</t>
  </si>
  <si>
    <t>NATIVE AMERICAN NON-CERTIFIED</t>
  </si>
  <si>
    <t>ZOES KITCHEN</t>
  </si>
  <si>
    <t>WORLD PRECISION INSTRUMENTS INC</t>
  </si>
  <si>
    <t>WATERMARK</t>
  </si>
  <si>
    <t>WALE APPARATUS</t>
  </si>
  <si>
    <t>VALWORX INC</t>
  </si>
  <si>
    <t>US ART CO INC</t>
  </si>
  <si>
    <t>UNIVERSITY INN &amp; SUITES</t>
  </si>
  <si>
    <t>UNITED STATES BIOLOGICAL</t>
  </si>
  <si>
    <t>UNITED PARCEL SERVICE</t>
  </si>
  <si>
    <t>UNITED CRYSTALS INC</t>
  </si>
  <si>
    <t>TURBOBRIDGE</t>
  </si>
  <si>
    <t>TROPICAL NATURE INC</t>
  </si>
  <si>
    <t>TRI-DIM FILTER CORP</t>
  </si>
  <si>
    <t>TRI-C CLUB SUPPLY INC</t>
  </si>
  <si>
    <t>TREEMART INC</t>
  </si>
  <si>
    <t>TRANSNETYX INC</t>
  </si>
  <si>
    <t>TRACKING SOLUTIONS</t>
  </si>
  <si>
    <t>TOLLFREEFORWARDING.COM</t>
  </si>
  <si>
    <t>THOMAS SCIENTIFIC INC</t>
  </si>
  <si>
    <t>THINK THANK STUDIO</t>
  </si>
  <si>
    <t>THE WILLCOX</t>
  </si>
  <si>
    <t>THE GALLERY COLLECTION</t>
  </si>
  <si>
    <t>THE ELECTRODE STORE</t>
  </si>
  <si>
    <t>THE DISCOVERY SOURCE INC</t>
  </si>
  <si>
    <t>THE BRASS &amp; WOODWIND SHOP</t>
  </si>
  <si>
    <t>TENTS EVENTS</t>
  </si>
  <si>
    <t>TECNIPLAST USA INC</t>
  </si>
  <si>
    <t>TECHNICAL GLASS PRODUCTS</t>
  </si>
  <si>
    <t>TASSEL DEPOT</t>
  </si>
  <si>
    <t>TANNER PAINT CO - FL</t>
  </si>
  <si>
    <t>TAG UP</t>
  </si>
  <si>
    <t>SUTTER INSTRUMENT CO</t>
  </si>
  <si>
    <t>SUPPLYHOUSE.COM</t>
  </si>
  <si>
    <t>STROUD SYSTEMS</t>
  </si>
  <si>
    <t>STERLITECH CORP</t>
  </si>
  <si>
    <t>STEPPS TOWING SERVICE TA</t>
  </si>
  <si>
    <t>STELLAR SCIENTIFIC</t>
  </si>
  <si>
    <t>SPORTSOFT INC</t>
  </si>
  <si>
    <t>SPEEDWAY</t>
  </si>
  <si>
    <t>SOUTHERN LABWARE INC</t>
  </si>
  <si>
    <t>SONNY S BBQ</t>
  </si>
  <si>
    <t>SMART FURNITURE INC</t>
  </si>
  <si>
    <t>SK CORP</t>
  </si>
  <si>
    <t>SIGNZOO</t>
  </si>
  <si>
    <t>SHAPEWAYS INC</t>
  </si>
  <si>
    <t>SERVOFLO CORP</t>
  </si>
  <si>
    <t>SCLOGIC LLC</t>
  </si>
  <si>
    <t>SCHRODINGER| LLC</t>
  </si>
  <si>
    <t>SALAMANDER DESIGNS</t>
  </si>
  <si>
    <t>RYDIN DECAL</t>
  </si>
  <si>
    <t>ROSH REVIEW</t>
  </si>
  <si>
    <t>RIGHT TRAILERS| INC</t>
  </si>
  <si>
    <t>REV.COM INC</t>
  </si>
  <si>
    <t>REASORS</t>
  </si>
  <si>
    <t>RADIOTRONICS| INC</t>
  </si>
  <si>
    <t>RACEWAY</t>
  </si>
  <si>
    <t>PUREBUTTONS COM LLC</t>
  </si>
  <si>
    <t>PUBLIC STORAGE</t>
  </si>
  <si>
    <t>PROVAC SALES INC</t>
  </si>
  <si>
    <t>PROCARE SOFTWARE</t>
  </si>
  <si>
    <t>PRO LIGHTING</t>
  </si>
  <si>
    <t>POPPIN INC</t>
  </si>
  <si>
    <t>POCKET NURSE ENTERPRISES</t>
  </si>
  <si>
    <t>PIONEER ATHLETICS</t>
  </si>
  <si>
    <t>PHOTOSHELTER INC</t>
  </si>
  <si>
    <t>PFG VENTURES LP</t>
  </si>
  <si>
    <t>PEER SOFTWARE INC</t>
  </si>
  <si>
    <t>PASTERNACK</t>
  </si>
  <si>
    <t>PARKMOBILE PMR</t>
  </si>
  <si>
    <t>PAPA JOHNS PIZZA</t>
  </si>
  <si>
    <t>OFFICESUPPLY.COM</t>
  </si>
  <si>
    <t>OFFICE SIGN CO - CON</t>
  </si>
  <si>
    <t>OBERT MARINE SUPPLY INC</t>
  </si>
  <si>
    <t>NORTHEAST MOWERS</t>
  </si>
  <si>
    <t>NEW RULE PRODUCTIONS| INC</t>
  </si>
  <si>
    <t>NEW HARBINGER PUBLICATION</t>
  </si>
  <si>
    <t>NEUTEC GROUP INC</t>
  </si>
  <si>
    <t>NETS OF AMERICA</t>
  </si>
  <si>
    <t>NATURALPOINT INC</t>
  </si>
  <si>
    <t>NATIONAL BAND &amp; TAG COM</t>
  </si>
  <si>
    <t>MISSION BELL CAR WASH</t>
  </si>
  <si>
    <t>MIRUS BIO LLC</t>
  </si>
  <si>
    <t>MICHAELS STORES</t>
  </si>
  <si>
    <t>METALS DEPOT</t>
  </si>
  <si>
    <t>MEMPHIS NET &amp; TWINE CO</t>
  </si>
  <si>
    <t>MEMPHIS DRUM SHOP</t>
  </si>
  <si>
    <t>MCMULLEN OIL CO INC</t>
  </si>
  <si>
    <t>MCDONALD</t>
  </si>
  <si>
    <t>MATTERPORT INC</t>
  </si>
  <si>
    <t>MARCIVE INC</t>
  </si>
  <si>
    <t>MABTECH INC</t>
  </si>
  <si>
    <t>M BRAUN INC</t>
  </si>
  <si>
    <t>LIZARD SKINS WEB</t>
  </si>
  <si>
    <t>LITTLE GREEK</t>
  </si>
  <si>
    <t>LIBERATED SYNDICATION</t>
  </si>
  <si>
    <t>LE MERIDIEN INDIANAPOL</t>
  </si>
  <si>
    <t>LAMINATOR.COM</t>
  </si>
  <si>
    <t>KODO KIDS</t>
  </si>
  <si>
    <t>KINO LORBER INC</t>
  </si>
  <si>
    <t>KALOS INC</t>
  </si>
  <si>
    <t>JOHN M ELLSWORTH CO INC</t>
  </si>
  <si>
    <t>JIMMY JOHNS</t>
  </si>
  <si>
    <t>JAMECO ELECTRONICS</t>
  </si>
  <si>
    <t>ISLAND WAY GRILL</t>
  </si>
  <si>
    <t>INTERCONTINENTAL HOTELS GROUP</t>
  </si>
  <si>
    <t>INSTECH LABORATORIES INC</t>
  </si>
  <si>
    <t>INSPIRED ENERGY</t>
  </si>
  <si>
    <t>HUNT OPTICS &amp; IMAGING INC</t>
  </si>
  <si>
    <t>HONEY STINGER</t>
  </si>
  <si>
    <t>HILTON WORLDWIDE</t>
  </si>
  <si>
    <t>HILLSBORO SHEET METAL</t>
  </si>
  <si>
    <t>HILL MANUFACTURING</t>
  </si>
  <si>
    <t>HICKEYS MUSIC CENTER</t>
  </si>
  <si>
    <t>HEADHUNTER INC</t>
  </si>
  <si>
    <t>HANDY MART</t>
  </si>
  <si>
    <t>HAMPTON RESEARCH CORP</t>
  </si>
  <si>
    <t>GULFSHORE SPORT STORE IN</t>
  </si>
  <si>
    <t>GULF SPECIMEN MARINE LAB</t>
  </si>
  <si>
    <t>GULF COAST EXPO INC</t>
  </si>
  <si>
    <t>GRIFFIN SERVICE CORP</t>
  </si>
  <si>
    <t>GRAYSTONE GROUP ADVERTISING</t>
  </si>
  <si>
    <t>GRAVIC INC</t>
  </si>
  <si>
    <t>GRACE BIO LABS INC</t>
  </si>
  <si>
    <t>GOLF TEAM PRODUCTS</t>
  </si>
  <si>
    <t>GOLF AGRONOMICS</t>
  </si>
  <si>
    <t>GOLD MEDAL PRODUCTS CO</t>
  </si>
  <si>
    <t>GODADDY INC</t>
  </si>
  <si>
    <t>GLORY BEE FOODS INC</t>
  </si>
  <si>
    <t>GENETEX INC</t>
  </si>
  <si>
    <t>FRAMING TECHNOLOGY INC</t>
  </si>
  <si>
    <t>FRAMED MEMORABILIA</t>
  </si>
  <si>
    <t>FOLKMANIS INC</t>
  </si>
  <si>
    <t>FLORIDA TRANSPORTATION SYSTEMS INC</t>
  </si>
  <si>
    <t>FLEET PRODUCTS INC</t>
  </si>
  <si>
    <t>FITNESS LOGIC</t>
  </si>
  <si>
    <t>FEATHER FLAG NATION</t>
  </si>
  <si>
    <t>FAST SIGNS</t>
  </si>
  <si>
    <t>FAMILY PAK &amp; SHIP</t>
  </si>
  <si>
    <t>ERS BIOMEDICAL SERVICE</t>
  </si>
  <si>
    <t>ERC WIPING PRODUCTS</t>
  </si>
  <si>
    <t>ELITE EVENTS &amp; RENTALS</t>
  </si>
  <si>
    <t>EASYKEYS.COM</t>
  </si>
  <si>
    <t>E  M CONSULTING INC</t>
  </si>
  <si>
    <t>DUNNS RIVER ISLANDS CAFE</t>
  </si>
  <si>
    <t>DRI PRINTING SERVICES</t>
  </si>
  <si>
    <t>DOUGLAS PADS &amp; SPORTS INC</t>
  </si>
  <si>
    <t>DF SUPPLY INC</t>
  </si>
  <si>
    <t>CUBICLE KEYS</t>
  </si>
  <si>
    <t>CONTROLS &amp; WEIGHING SYST</t>
  </si>
  <si>
    <t>CONBAR ENVIRONMENTAL</t>
  </si>
  <si>
    <t>COMPRESSED AIR SYSTEMS INC</t>
  </si>
  <si>
    <t>COASTAL SERVICE &amp; SUPPLY INC</t>
  </si>
  <si>
    <t>COASTAL &amp; ESTUARINE RESEARCH FEDERATION</t>
  </si>
  <si>
    <t>CLUB COLORS BUYER LLC</t>
  </si>
  <si>
    <t>CLINICAL SOLUTIONS MEDICAL TRAINING</t>
  </si>
  <si>
    <t>CLEARBAGS</t>
  </si>
  <si>
    <t>CHOICE HOTELS INTERNATIONAL</t>
  </si>
  <si>
    <t>CHEVRON CORPORATION</t>
  </si>
  <si>
    <t>CHEMETRICS INC</t>
  </si>
  <si>
    <t>CERTIPHI SCREENING INC</t>
  </si>
  <si>
    <t>CEDARLANE LABS</t>
  </si>
  <si>
    <t>CD BIOSCIENCES INC</t>
  </si>
  <si>
    <t>CAYMAN CHEMICAL</t>
  </si>
  <si>
    <t>CATAPULT SPORTS LLC</t>
  </si>
  <si>
    <t>CAMPBELL SCIENTIFIC</t>
  </si>
  <si>
    <t>CAMBRIDGE HEALTHTECH</t>
  </si>
  <si>
    <t>BUSINESS VALUATION RES</t>
  </si>
  <si>
    <t>BULLDOG BIO</t>
  </si>
  <si>
    <t>BROOKES PUBLISHING</t>
  </si>
  <si>
    <t>BRADLEYS PLASTIC BAG CO</t>
  </si>
  <si>
    <t>BPMSUPREME.COM</t>
  </si>
  <si>
    <t>BP PLC</t>
  </si>
  <si>
    <t>BOLI OPTICS MICROSCOPE ST</t>
  </si>
  <si>
    <t>BOATZINCS COM INC</t>
  </si>
  <si>
    <t>BIOWAVE CORP</t>
  </si>
  <si>
    <t>BIO-SERV</t>
  </si>
  <si>
    <t>BIORECLAMATION IVT</t>
  </si>
  <si>
    <t>BIOQUELL INC</t>
  </si>
  <si>
    <t>BIOLEGEND INC</t>
  </si>
  <si>
    <t>BIO X CELL</t>
  </si>
  <si>
    <t>BIO MEDICAL INSTRUMENTS INC</t>
  </si>
  <si>
    <t>BIO CORP</t>
  </si>
  <si>
    <t>BETHYL LABS INC</t>
  </si>
  <si>
    <t>BARCODES INC</t>
  </si>
  <si>
    <t>AVANTI POLAR LIPIDS INC</t>
  </si>
  <si>
    <t>AUDINA HEARING INSTRUMENT</t>
  </si>
  <si>
    <t>ATLANTIC RADIO TELEPHONE INC</t>
  </si>
  <si>
    <t>ASSOCIATED PLUMBING INC</t>
  </si>
  <si>
    <t>ASHBERRY WATER CONDITIONING</t>
  </si>
  <si>
    <t>ARIN</t>
  </si>
  <si>
    <t>APPOINTMENT-PLUS STORMSOU</t>
  </si>
  <si>
    <t>ANCARE CORP</t>
  </si>
  <si>
    <t>AMI GRAPHICS LLC</t>
  </si>
  <si>
    <t>AMERICAN AD SPECIALTIES INC</t>
  </si>
  <si>
    <t>AMBASSADOR LIMOUSINE</t>
  </si>
  <si>
    <t>ALL VOLLEYBALL INC</t>
  </si>
  <si>
    <t>AIR-TITE PRODUCTS CO</t>
  </si>
  <si>
    <t>AIRCLEAN SYSTEMS INC</t>
  </si>
  <si>
    <t>ADAMS TANK  LIFT I</t>
  </si>
  <si>
    <t>ACTFL</t>
  </si>
  <si>
    <t>A &amp; K LAUNDRY EQUIPMENT SERVICE INC</t>
  </si>
  <si>
    <t>7-ELEVEN</t>
  </si>
  <si>
    <t>4 RIVERS SMOKEHOUSE</t>
  </si>
  <si>
    <t>2MARKET INFORMATION TECHNOLOGY</t>
  </si>
  <si>
    <t>1INK.COM</t>
  </si>
  <si>
    <t>TVWORLDWIDE.COM</t>
  </si>
  <si>
    <t>TECHNI-LUX</t>
  </si>
  <si>
    <t>SOUTHEASTERN TOWERS LLC</t>
  </si>
  <si>
    <t>RUBBER CITY INC</t>
  </si>
  <si>
    <t>PROEDUCATION SOLUTIONS LLC</t>
  </si>
  <si>
    <t>POWER SYSTEMS INC</t>
  </si>
  <si>
    <t>MM MARKING &amp; ID PRODUCTS</t>
  </si>
  <si>
    <t>LOUS POLICE DISTRIBUTERS</t>
  </si>
  <si>
    <t>LETO SANITARY SERVICE</t>
  </si>
  <si>
    <t>IMPACT COMPUTERS</t>
  </si>
  <si>
    <t>HITEX MARKETING GROUP INC</t>
  </si>
  <si>
    <t>GUY BROWN LLC</t>
  </si>
  <si>
    <t>FORESTRY SUPPLIERS</t>
  </si>
  <si>
    <t>EWING WATERPROOFING SYSTEMSINC.</t>
  </si>
  <si>
    <t>EWE DEMAND INC</t>
  </si>
  <si>
    <t>ANYTIME LAB TRADER</t>
  </si>
  <si>
    <t>QUALITY BUILDING CONTROLS INC</t>
  </si>
  <si>
    <t>MANCI GRAPHICS CORP</t>
  </si>
  <si>
    <t>APEX OFFICE PRODUCTS INC</t>
  </si>
  <si>
    <t>ZYMO RESEARCH</t>
  </si>
  <si>
    <t>VECTOR BIOLABS</t>
  </si>
  <si>
    <t>SCIENCELL RESEARCH LABS INC</t>
  </si>
  <si>
    <t>PARVO MEDICS</t>
  </si>
  <si>
    <t>NNA SERVICES LLC</t>
  </si>
  <si>
    <t>MTI CORP - LEADING PROV</t>
  </si>
  <si>
    <t>MONOPRICE INC</t>
  </si>
  <si>
    <t>MICROSURGERY INSTRUMENTS</t>
  </si>
  <si>
    <t>MEDCHEMEXPRESS LLC</t>
  </si>
  <si>
    <t>KYRA SOLUTIONS INC</t>
  </si>
  <si>
    <t>KEMTECH AMERICA| INC</t>
  </si>
  <si>
    <t>GENEWIZ INC</t>
  </si>
  <si>
    <t>GENERITE</t>
  </si>
  <si>
    <t>GENECOPOEIA INC</t>
  </si>
  <si>
    <t>CRYSTAL CHEM</t>
  </si>
  <si>
    <t>BIOPIONEER INC</t>
  </si>
  <si>
    <t>AUTOMATION ANYWHERE</t>
  </si>
  <si>
    <t>ANYPROMO INC</t>
  </si>
  <si>
    <t>AMEREX INSTRUMENTS INC</t>
  </si>
  <si>
    <t>AD SURGICAL</t>
  </si>
  <si>
    <t>ABSOLUTE FENCING GEAR</t>
  </si>
  <si>
    <t>WORKSCAPES</t>
  </si>
  <si>
    <t>JOSWIG CONSTRUCTION INC</t>
  </si>
  <si>
    <t>DKMARSH INC</t>
  </si>
  <si>
    <t>WILSON MANAGEMENT CO</t>
  </si>
  <si>
    <t>WHENTOWORK INC</t>
  </si>
  <si>
    <t>UNLIMITED PEDIATRIC THERAPY</t>
  </si>
  <si>
    <t>TRIANGLE POOL SERVICE</t>
  </si>
  <si>
    <t>THOMAS SIGN</t>
  </si>
  <si>
    <t>THOMAS &amp; LOCICERO PL</t>
  </si>
  <si>
    <t>SUNCOAST PROMOTIONAL PRODUCTS INC</t>
  </si>
  <si>
    <t>STOELTING CO</t>
  </si>
  <si>
    <t>SMILEY S AUDIO VISUAL INC</t>
  </si>
  <si>
    <t>SHRED QUICK INC</t>
  </si>
  <si>
    <t>SENCOMMUNICATIONS</t>
  </si>
  <si>
    <t>SCHOOL HEALTH CORP</t>
  </si>
  <si>
    <t>SARAH K BIGELOW</t>
  </si>
  <si>
    <t>SAGE PUBLICATIONS INC</t>
  </si>
  <si>
    <t>ROSSETTI ASSOCIATES LLC</t>
  </si>
  <si>
    <t>RO CO FILMS INTERNATIONAL LLC</t>
  </si>
  <si>
    <t>REICH PSYCHOLOGICAL SERVICES &amp;RESEARCH</t>
  </si>
  <si>
    <t>REBEKAH J MOONEY</t>
  </si>
  <si>
    <t>REAL BALANCE GLOBAL WELLNESS SERVICES LLC</t>
  </si>
  <si>
    <t>PYGRAPHICS</t>
  </si>
  <si>
    <t>PROFESSIONAL PLASTICS INC</t>
  </si>
  <si>
    <t>PRESIDIO INC</t>
  </si>
  <si>
    <t>PHOTO ETCH TECHNOLOGY</t>
  </si>
  <si>
    <t>ORIGINAL WATERMEN INC</t>
  </si>
  <si>
    <t>OAKTREE PRODUCTS INC</t>
  </si>
  <si>
    <t>MUTHEN &amp; MUTHEN</t>
  </si>
  <si>
    <t>MUSIC SHOWCASE - 1</t>
  </si>
  <si>
    <t>MEDIARIGHT LLC</t>
  </si>
  <si>
    <t>MAGNOLIA CONSULTING LLC</t>
  </si>
  <si>
    <t>LIVE ADVANTAGE BAIT LLC</t>
  </si>
  <si>
    <t>LITHGOW LABORATORY SERVICES</t>
  </si>
  <si>
    <t>KURT J LESKER COMPANY</t>
  </si>
  <si>
    <t>KLINGER EDUCATIONAL PRODUCTS</t>
  </si>
  <si>
    <t>KLD ENTERPRISES LLC</t>
  </si>
  <si>
    <t>KIEV DELI LLC</t>
  </si>
  <si>
    <t>KENYON &amp; PARTNERS INC</t>
  </si>
  <si>
    <t>JONES SCHOOL SUPPLY</t>
  </si>
  <si>
    <t>JN BAKER CONSULTING LLC</t>
  </si>
  <si>
    <t>JET AGE FUEL</t>
  </si>
  <si>
    <t>INQUIRY RESEARCH GROUP LLC</t>
  </si>
  <si>
    <t>IN ABOVCHEM LLC</t>
  </si>
  <si>
    <t>HUFCOR INC</t>
  </si>
  <si>
    <t>HOGENTOGLER &amp; CO INC</t>
  </si>
  <si>
    <t>HAPPY FEET FOOTWEAR</t>
  </si>
  <si>
    <t>HAMILTON EDITING &amp; LANGUAGE PUBLISHING</t>
  </si>
  <si>
    <t>GUNNSWELDING&amp;FABRICATING</t>
  </si>
  <si>
    <t>GLT TOTAL OFFICE</t>
  </si>
  <si>
    <t>GLT OFFICE SUPPLY INC</t>
  </si>
  <si>
    <t>GENTARGET INC</t>
  </si>
  <si>
    <t>GAUMARD SCIENTIFIC</t>
  </si>
  <si>
    <t>FLAGS UNLIMITED</t>
  </si>
  <si>
    <t>EVOLVE3 CONSULTING LLC</t>
  </si>
  <si>
    <t>ENFORCEMENT ELECTRONICS SERVICE INC</t>
  </si>
  <si>
    <t>ELECTRON MICROSCOPY SCIENCES</t>
  </si>
  <si>
    <t>EDVOTEK</t>
  </si>
  <si>
    <t>EDUWHERE-KEIKA VENTURES</t>
  </si>
  <si>
    <t>DAVES WRITING RESEARCH &amp; CONSULTING</t>
  </si>
  <si>
    <t>CROWN AWARDS INC</t>
  </si>
  <si>
    <t>CROP CREATIVE MEDIA</t>
  </si>
  <si>
    <t>COLONIAL MEDICAL SUPPLY CO INC</t>
  </si>
  <si>
    <t>COLLINSFLAGS.COM</t>
  </si>
  <si>
    <t>COLLINS SPORTS MEDICINE</t>
  </si>
  <si>
    <t>CIC</t>
  </si>
  <si>
    <t>CHILDREN S DEVELOPMENT FIRST CORP</t>
  </si>
  <si>
    <t>CELINA TENT INC</t>
  </si>
  <si>
    <t>CAROLINA BIOLOGICAL SUPPLY CO</t>
  </si>
  <si>
    <t>CARDS &amp; POCKETS</t>
  </si>
  <si>
    <t>CAMBRIDGE COMPUTER SERVICES INC</t>
  </si>
  <si>
    <t>C L STURKEY INC</t>
  </si>
  <si>
    <t>BRITTEN BANNER</t>
  </si>
  <si>
    <t>BOWLZ &amp; BUNZ</t>
  </si>
  <si>
    <t>BOSTON BIOPRODUCTS</t>
  </si>
  <si>
    <t>BEACON ATHLETICS| LLC</t>
  </si>
  <si>
    <t>AVY PHOTOGRAPHY</t>
  </si>
  <si>
    <t>ASSOCIATED PRINTING</t>
  </si>
  <si>
    <t>ARTNET PRO INC</t>
  </si>
  <si>
    <t>ANDERSON BREMER ANDWINSCI</t>
  </si>
  <si>
    <t>AMRON INTERNATIONAL</t>
  </si>
  <si>
    <t>AK CONFERENCE REGISTRAR</t>
  </si>
  <si>
    <t>ACME BARRICADES LLC</t>
  </si>
  <si>
    <t>ACE HARDWARE</t>
  </si>
  <si>
    <t>ACCREDITED LOCK SUPPLY</t>
  </si>
  <si>
    <t>A-1 ORANGE CLEANING SERVICE CO INC</t>
  </si>
  <si>
    <t>A JANITORS CLOSET INC</t>
  </si>
  <si>
    <t>A CHANGE IN LATITUDE CONSULTING LLC</t>
  </si>
  <si>
    <t>1000BULBS.COM</t>
  </si>
  <si>
    <t>WORLD WIDE TECHNOLOGIES INC</t>
  </si>
  <si>
    <t>IMMUNO - BIOLOGICAL LABORATORIES</t>
  </si>
  <si>
    <t>GALLARDO GYPSY</t>
  </si>
  <si>
    <t>CHRYSALIS CONSULTING LLC</t>
  </si>
  <si>
    <t>CHEIKH N DONG</t>
  </si>
  <si>
    <t>C.S.WEST &amp; ASSOCIATES PA</t>
  </si>
  <si>
    <t>BIOTECHNICAL COMMUNICATIONS INC</t>
  </si>
  <si>
    <t>AMERICA S MOST RELIABLE MOVERS INC</t>
  </si>
  <si>
    <t>COCA COLA BOTTLING CO</t>
  </si>
  <si>
    <t>FY 21-22</t>
  </si>
  <si>
    <t>Q1 Spend by Diversity Code</t>
  </si>
  <si>
    <t>Q1 Spend by Department</t>
  </si>
  <si>
    <t>USF Bookstore - Follett</t>
  </si>
  <si>
    <t>Rowe Architects</t>
  </si>
  <si>
    <t>Amazon</t>
  </si>
  <si>
    <t>Amazon Tier-2</t>
  </si>
  <si>
    <t>Axiom Drop Ship</t>
  </si>
  <si>
    <t>Barnes, Ferland &amp; Assoc.</t>
  </si>
  <si>
    <t>Barnes, Ferland &amp; Associates</t>
  </si>
  <si>
    <t>Carhsoft Technology Corp</t>
  </si>
  <si>
    <t>D&amp;H</t>
  </si>
  <si>
    <t>Douglas Stewart Co Inc</t>
  </si>
  <si>
    <t>Engineering Matrix *</t>
  </si>
  <si>
    <t>Jack Porter</t>
  </si>
  <si>
    <t>Kenstruction</t>
  </si>
  <si>
    <t>Lyndan</t>
  </si>
  <si>
    <t>Mark Masters</t>
  </si>
  <si>
    <t>Mobilematics Inc</t>
  </si>
  <si>
    <t>St. Pete Fire Protection</t>
  </si>
  <si>
    <t>VoltAir</t>
  </si>
  <si>
    <t>Athletic Center  - Hellmuth Obata &amp; Kassabaum Inc</t>
  </si>
  <si>
    <t>Voltair</t>
  </si>
  <si>
    <t>Envision CS Inc</t>
  </si>
  <si>
    <t>Aerial Innovations, Inc.</t>
  </si>
  <si>
    <t>Test Lab, Inc.</t>
  </si>
  <si>
    <t>Tulipan Trucking (Crisdel)</t>
  </si>
  <si>
    <t>Matcon Construction Services</t>
  </si>
  <si>
    <t>Cox Fire Protection</t>
  </si>
  <si>
    <t>Mayer Electric (APG)</t>
  </si>
  <si>
    <t>Foresight</t>
  </si>
  <si>
    <t>Aerial Innovations</t>
  </si>
  <si>
    <t>Jason's Hauling (under Alto Construction)</t>
  </si>
  <si>
    <t>L. S. Curb Service, Inc. (under Alto Construction)</t>
  </si>
  <si>
    <t>Mayer Elecric (under APG)</t>
  </si>
  <si>
    <t>Bay Coffee &amp; Tea (under Aramark)</t>
  </si>
  <si>
    <t>Ceco Concrete</t>
  </si>
  <si>
    <t>ABTECH Engineering (under Morrow Steel)</t>
  </si>
  <si>
    <t>New Age Reprographics</t>
  </si>
  <si>
    <t>RW Harris</t>
  </si>
  <si>
    <t>Wellness Ctr</t>
  </si>
  <si>
    <t>SiteCrafters of Florida</t>
  </si>
  <si>
    <t>Modular Building Systems</t>
  </si>
  <si>
    <t>Research Park</t>
  </si>
  <si>
    <t>USF Honors College</t>
  </si>
  <si>
    <t>OAS</t>
  </si>
  <si>
    <t>Q1 Tier 2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</si>
</sst>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Arial"/>
      <family val="2"/>
    </font>
    <font>
      <i/>
      <sz val="11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i/>
      <sz val="10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b/>
      <u val="singleAccounting"/>
      <sz val="12"/>
      <color theme="1" tint="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4F78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0" fillId="3" borderId="5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 applyBorder="1"/>
    <xf numFmtId="0" fontId="1" fillId="3" borderId="12" xfId="0" applyFont="1" applyFill="1" applyBorder="1"/>
    <xf numFmtId="0" fontId="1" fillId="3" borderId="9" xfId="0" applyFont="1" applyFill="1" applyBorder="1"/>
    <xf numFmtId="0" fontId="0" fillId="0" borderId="0" xfId="0" applyFont="1"/>
    <xf numFmtId="0" fontId="0" fillId="4" borderId="1" xfId="0" applyFont="1" applyFill="1" applyBorder="1"/>
    <xf numFmtId="0" fontId="0" fillId="5" borderId="13" xfId="0" applyFont="1" applyFill="1" applyBorder="1"/>
    <xf numFmtId="0" fontId="0" fillId="4" borderId="6" xfId="0" applyFont="1" applyFill="1" applyBorder="1"/>
    <xf numFmtId="0" fontId="4" fillId="0" borderId="2" xfId="0" applyFont="1" applyBorder="1"/>
    <xf numFmtId="164" fontId="0" fillId="0" borderId="1" xfId="0" applyNumberFormat="1" applyFon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44" fontId="0" fillId="0" borderId="0" xfId="3" applyNumberFormat="1" applyFont="1"/>
    <xf numFmtId="44" fontId="3" fillId="5" borderId="12" xfId="3" applyNumberFormat="1" applyFont="1" applyFill="1" applyBorder="1"/>
    <xf numFmtId="1" fontId="0" fillId="3" borderId="3" xfId="0" applyNumberFormat="1" applyFont="1" applyFill="1" applyBorder="1"/>
    <xf numFmtId="1" fontId="0" fillId="2" borderId="3" xfId="0" applyNumberFormat="1" applyFont="1" applyFill="1" applyBorder="1"/>
    <xf numFmtId="9" fontId="0" fillId="0" borderId="5" xfId="1" applyFont="1" applyBorder="1"/>
    <xf numFmtId="44" fontId="0" fillId="0" borderId="5" xfId="3" applyFont="1" applyBorder="1"/>
    <xf numFmtId="44" fontId="5" fillId="0" borderId="6" xfId="3" applyNumberFormat="1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44" fontId="1" fillId="0" borderId="0" xfId="3" applyFont="1" applyAlignment="1">
      <alignment horizontal="center"/>
    </xf>
    <xf numFmtId="0" fontId="15" fillId="10" borderId="0" xfId="0" applyFont="1" applyFill="1"/>
    <xf numFmtId="44" fontId="15" fillId="10" borderId="0" xfId="0" applyNumberFormat="1" applyFont="1" applyFill="1" applyAlignment="1">
      <alignment horizontal="center"/>
    </xf>
    <xf numFmtId="44" fontId="15" fillId="10" borderId="0" xfId="0" applyNumberFormat="1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168" fontId="5" fillId="0" borderId="1" xfId="1" applyNumberFormat="1" applyFont="1" applyBorder="1"/>
    <xf numFmtId="0" fontId="0" fillId="4" borderId="1" xfId="0" applyFill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1" fillId="3" borderId="0" xfId="0" applyFont="1" applyFill="1"/>
    <xf numFmtId="0" fontId="0" fillId="4" borderId="6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1" fontId="0" fillId="3" borderId="3" xfId="0" applyNumberFormat="1" applyFill="1" applyBorder="1"/>
    <xf numFmtId="44" fontId="0" fillId="0" borderId="3" xfId="0" applyNumberFormat="1" applyBorder="1"/>
    <xf numFmtId="0" fontId="0" fillId="2" borderId="3" xfId="0" applyFill="1" applyBorder="1"/>
    <xf numFmtId="1" fontId="0" fillId="2" borderId="3" xfId="0" applyNumberFormat="1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43" fontId="0" fillId="2" borderId="3" xfId="0" applyNumberFormat="1" applyFill="1" applyBorder="1"/>
    <xf numFmtId="164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" fontId="0" fillId="3" borderId="5" xfId="0" applyNumberForma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7" fontId="0" fillId="0" borderId="0" xfId="0" applyNumberFormat="1"/>
    <xf numFmtId="44" fontId="1" fillId="0" borderId="1" xfId="3" applyFont="1" applyFill="1" applyBorder="1"/>
    <xf numFmtId="0" fontId="18" fillId="0" borderId="0" xfId="0" applyFont="1"/>
    <xf numFmtId="0" fontId="6" fillId="7" borderId="0" xfId="0" applyFont="1" applyFill="1" applyAlignment="1">
      <alignment horizontal="center"/>
    </xf>
    <xf numFmtId="0" fontId="9" fillId="8" borderId="0" xfId="0" applyFont="1" applyFill="1"/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43" fontId="0" fillId="0" borderId="0" xfId="4" applyFont="1"/>
    <xf numFmtId="43" fontId="19" fillId="0" borderId="0" xfId="4" applyFont="1" applyFill="1" applyAlignment="1"/>
    <xf numFmtId="43" fontId="20" fillId="0" borderId="0" xfId="4" applyFont="1" applyFill="1" applyAlignment="1"/>
    <xf numFmtId="0" fontId="21" fillId="0" borderId="0" xfId="0" applyFont="1" applyFill="1" applyProtection="1">
      <protection locked="0"/>
    </xf>
    <xf numFmtId="43" fontId="21" fillId="0" borderId="0" xfId="4" applyFont="1" applyFill="1" applyProtection="1">
      <protection locked="0"/>
    </xf>
    <xf numFmtId="43" fontId="22" fillId="0" borderId="0" xfId="4" applyFont="1" applyFill="1" applyAlignment="1"/>
    <xf numFmtId="43" fontId="19" fillId="11" borderId="16" xfId="4" applyFont="1" applyFill="1" applyBorder="1" applyAlignment="1"/>
    <xf numFmtId="43" fontId="21" fillId="11" borderId="16" xfId="4" applyFont="1" applyFill="1" applyBorder="1" applyProtection="1">
      <protection locked="0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16">
    <dxf>
      <font>
        <b/>
      </font>
      <numFmt numFmtId="34" formatCode="_(&quot;$&quot;* #,##0.00_);_(&quot;$&quot;* \(#,##0.00\);_(&quot;$&quot;* &quot;-&quot;??_);_(@_)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</dxfs>
  <tableStyles count="0" defaultTableStyle="TableStyleMedium9" defaultPivotStyle="PivotStyleLight16"/>
  <colors>
    <mruColors>
      <color rgb="FFF4F789"/>
      <color rgb="FFECF1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July%202021%20Diversity%20Commodity%20Breakdow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(Updated)%20Diversity%20Dept%20Spend%20Summary%20FY%2019-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Construction Spend"/>
      <sheetName val="Professional Serv Spend"/>
      <sheetName val="Supplier Spend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nee Beckford" id="{F6D6BD54-AC8E-4752-AB9B-D58F4AE74710}" userId="S::rbeckford@usf.edu::8b69b8d0-2a5b-4da0-b200-c4d98cafb5d5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Q1%202021%20Diversity%20Data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E2E1EAC2-6C40-42F5-BCEA-F10341371DAC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34607060182" createdVersion="7" refreshedVersion="7" minRefreshableVersion="3" recordCount="652" xr:uid="{54AF59F5-8610-4669-85CB-9D8F31428A63}">
  <cacheSource type="worksheet">
    <worksheetSource ref="A1:D653" sheet="Q1  Diversity Spend by Suppl" r:id="rId2"/>
  </cacheSource>
  <cacheFields count="4">
    <cacheField name="Diversity Diversity Code Description 1" numFmtId="0">
      <sharedItems count="12">
        <s v="AFRICAN AMERICAN CERTIFIED"/>
        <s v="AFRICAN AMERICAN NON-CERTIFIED"/>
        <s v="AMERICAN WOMAN NON-CERTIFIED"/>
        <s v="AMERICAN WOMEN CERTIFIED"/>
        <s v="ASIAN AMERICAN NON-CERTIFIED"/>
        <s v="HISPANIC AMERICAN CERTIFIED"/>
        <s v="HISPANIC AMERICAN NON-CERTIFIED"/>
        <s v="MINORITY BUSINESS (FEDERAL SBA CERTIFIED 8A FIRM)"/>
        <s v="NATIVE AMERICAN NON-CERTIFIED"/>
        <s v="SMALL BUSINESS (FEDERAL NON-8A FIRM)"/>
        <s v="SMALL BUSINESS (STATE)"/>
        <s v="VETERAN OWNED"/>
      </sharedItems>
    </cacheField>
    <cacheField name="Usf Supplier Parent Name" numFmtId="0">
      <sharedItems count="444">
        <s v="COCA COLA BOTTLING CO"/>
        <s v="MIDFLORIDA ARMORED &amp; ATM SERVICE"/>
        <s v="D &amp; K CONSULTING"/>
        <s v="FLORIDA SENTINEL BULLETIN"/>
        <s v="BRAILSFORD &amp; DUNLAVEY INC"/>
        <s v="RO CO FILMS INTERNATIONAL LLC"/>
        <s v="COLLINS SPORTS MEDICINE"/>
        <s v="ANDERSON BREMER ANDWINSCI"/>
        <s v="SMILEY S AUDIO VISUAL INC"/>
        <s v="ENFORCEMENT ELECTRONICS SERVICE INC"/>
        <s v="WHENTOWORK INC"/>
        <s v="HAPPY FEET FOOTWEAR"/>
        <s v="AK CONFERENCE REGISTRAR"/>
        <s v="GENTARGET INC"/>
        <s v="ACE HARDWARE"/>
        <s v="C L STURKEY INC"/>
        <s v="AMRON INTERNATIONAL"/>
        <s v="MUTHEN &amp; MUTHEN"/>
        <s v="SHRED QUICK INC"/>
        <s v="GAUMARD SCIENTIFIC"/>
        <s v="SENCOMMUNICATIONS"/>
        <s v="JET AGE FUEL"/>
        <s v="OAKTREE PRODUCTS INC"/>
        <s v="1000BULBS.COM"/>
        <s v="STOELTING CO"/>
        <s v="ACCREDITED LOCK SUPPLY"/>
        <s v="CAROLINA BIOLOGICAL SUPPLY CO"/>
        <s v="REAL BALANCE GLOBAL WELLNESS SERVICES LLC"/>
        <s v="ARTNET PRO INC"/>
        <s v="B FRANK STUDIO LLC"/>
        <s v="ELECTRON MICROSCOPY SCIENCES"/>
        <s v="PHOTO ETCH TECHNOLOGY"/>
        <s v="CELINA TENT INC"/>
        <s v="MUSIC SHOWCASE - 1"/>
        <s v="KURT J LESKER COMPANY"/>
        <s v="CARDS &amp; POCKETS"/>
        <s v="JONES SCHOOL SUPPLY"/>
        <s v="JOSWIG CONSTRUCTION INC"/>
        <s v="ALL ABOUT KIDS LLC"/>
        <s v="SAGE PUBLICATIONS INC"/>
        <s v="PRESIDIO INC"/>
        <s v="HRI CART"/>
        <s v="GULF COAST COMMERCIAL FLOORING"/>
        <s v="TROPEX PLANT SALES LEASING MAINTENANCE"/>
        <s v="WORKSCAPES"/>
        <s v="INDEPENDENT LIVING INC"/>
        <s v="VECTOR BIOLABS"/>
        <s v="MTI CORP - LEADING PROV"/>
        <s v="MONOPRICE INC"/>
        <s v="MICROSURGERY INSTRUMENTS"/>
        <s v="AD SURGICAL"/>
        <s v="AMEREX INSTRUMENTS INC"/>
        <s v="ZYMO RESEARCH"/>
        <s v="NNA SERVICES LLC"/>
        <s v="GENEWIZ INC"/>
        <s v="BIOPIONEER INC"/>
        <s v="ABSOLUTE FENCING GEAR"/>
        <s v="ADVANCED CABLE CONNECTION INC"/>
        <s v="PAINTERS ON DEMAND LLC"/>
        <s v="SOLO PRINTING INC"/>
        <s v="GILLY USA INC"/>
        <s v="A &amp; A ELECTRIC SERVICES INC"/>
        <s v="MANCI GRAPHICS CORP"/>
        <s v="MM MARKING &amp; ID PRODUCTS"/>
        <s v="LOUS POLICE DISTRIBUTERS"/>
        <s v="FORESTRY SUPPLIERS"/>
        <s v="IMPACT COMPUTERS"/>
        <s v="BIO-SERV"/>
        <s v="7-ELEVEN"/>
        <s v="WATERMARK"/>
        <s v="BPMSUPREME.COM"/>
        <s v="PARKMOBILE PMR"/>
        <s v="HEADHUNTER INC"/>
        <s v="ROYAL DUTCH SHELL PLC"/>
        <s v="INTERCONTINENTAL HOTELS GROUP"/>
        <s v="AMERICAN AD SPECIALTIES INC"/>
        <s v="4 RIVERS SMOKEHOUSE"/>
        <s v="UNIVERSITY INN &amp; SUITES"/>
        <s v="STROUD SYSTEMS"/>
        <s v="TRI-DIM FILTER CORP"/>
        <s v="HICKEYS MUSIC CENTER"/>
        <s v="FRAMING TECHNOLOGY INC"/>
        <s v="AUDINA HEARING INSTRUMENT"/>
        <s v="MICHAELS STORES"/>
        <s v="DRI PRINTING SERVICES"/>
        <s v="TOLLFREEFORWARDING.COM"/>
        <s v="COMPRESSED AIR SYSTEMS INC"/>
        <s v="SHAPEWAYS INC"/>
        <s v="SMART FURNITURE INC"/>
        <s v="GRAVIC INC"/>
        <s v="CLUB COLORS BUYER LLC"/>
        <s v="GOLF AGRONOMICS"/>
        <s v="FEATHER FLAG NATION"/>
        <s v="POPPIN INC"/>
        <s v="HILTON WORLDWIDE"/>
        <s v="TRANSNETYX INC"/>
        <s v="ATLANTIC RADIO TELEPHONE INC"/>
        <s v="PUBLIC STORAGE"/>
        <s v="CHOICE HOTELS INTERNATIONAL"/>
        <s v="REV.COM INC"/>
        <s v="UNITED PARCEL SERVICE"/>
        <s v="INSTECH LABORATORIES INC"/>
        <s v="TAG UP"/>
        <s v="STELLAR SCIENTIFIC"/>
        <s v="STEPPS TOWING SERVICE TA"/>
        <s v="GOLF TEAM PRODUCTS"/>
        <s v="GODADDY INC"/>
        <s v="CHEMETRICS INC"/>
        <s v="LIBERATED SYNDICATION"/>
        <s v="TECNIPLAST USA INC"/>
        <s v="PUREBUTTONS COM LLC"/>
        <s v="ERC WIPING PRODUCTS"/>
        <s v="MARRIOTT INTERNATIONAL INC"/>
        <s v="LE MERIDIEN INDIANAPOL"/>
        <s v="SPEEDWAY"/>
        <s v="BP PLC"/>
        <s v="FOLKMANIS INC"/>
        <s v="WORLD PRECISION INSTRUMENTS INC"/>
        <s v="CERTIPHI SCREENING INC"/>
        <s v="TREEMART INC"/>
        <s v="EASYKEYS.COM"/>
        <s v="HAMPTON RESEARCH CORP"/>
        <s v="FLORIDA TRANSPORTATION SYSTEMS INC"/>
        <s v="PROVAC SALES INC"/>
        <s v="AIR-TITE PRODUCTS CO"/>
        <s v="GENETEX INC"/>
        <s v="HILL MANUFACTURING"/>
        <s v="OFFICESUPPLY.COM"/>
        <s v="BULLDOG BIO"/>
        <s v="CLINICAL SOLUTIONS MEDICAL TRAINING"/>
        <s v="1INK.COM"/>
        <s v="KALOS INC"/>
        <s v="NORTHEAST MOWERS"/>
        <s v="MATTERPORT INC"/>
        <s v="GRAYSTONE GROUP ADVERTISING"/>
        <s v="MARCIVE INC"/>
        <s v="FLEET PRODUCTS INC"/>
        <s v="VALWORX INC"/>
        <s v="AMI GRAPHICS LLC"/>
        <s v="ASHBERRY WATER CONDITIONING"/>
        <s v="PROCARE SOFTWARE"/>
        <s v="GULFSHORE SPORT STORE IN"/>
        <s v="TURBOBRIDGE"/>
        <s v="AMBASSADOR LIMOUSINE"/>
        <s v="MCMULLEN OIL CO INC"/>
        <s v="GENESEE SCIENTIFIC CORP"/>
        <s v="ROSH REVIEW"/>
        <s v="THINK THANK STUDIO"/>
        <s v="TWD TRADEWINDS INC"/>
        <s v="APPOINTMENT-PLUS STORMSOU"/>
        <s v="BARCODES INC"/>
        <s v="THE GALLERY COLLECTION"/>
        <s v="ASSOCIATED PLUMBING INC"/>
        <s v="ALL VOLLEYBALL INC"/>
        <s v="SALAMANDER DESIGNS"/>
        <s v="PASTERNACK"/>
        <s v="TROPICAL NATURE INC"/>
        <s v="THE WILLCOX"/>
        <s v="RACEWAY"/>
        <s v="BROOKES PUBLISHING"/>
        <s v="GRACE BIO LABS INC"/>
        <s v="BIOWAVE CORP"/>
        <s v="BIORECLAMATION IVT"/>
        <s v="BIO CORP"/>
        <s v="STERLITECH CORP"/>
        <s v="INSPIRED ENERGY"/>
        <s v="GRIFFIN SERVICE CORP"/>
        <s v="CHEVRON CORPORATION"/>
        <s v="TRI-C CLUB SUPPLY INC"/>
        <s v="CONBAR ENVIRONMENTAL"/>
        <s v="FAMILY PAK &amp; SHIP"/>
        <s v="CEDARLANE LABS"/>
        <s v="BETHYL LABS INC"/>
        <s v="CAYMAN CHEMICAL"/>
        <s v="THOMAS SCIENTIFIC INC"/>
        <s v="PAPA JOHNS PIZZA"/>
        <s v="BIOLEGEND INC"/>
        <s v="JOHN M ELLSWORTH CO INC"/>
        <s v="CAMPBELL SCIENTIFIC"/>
        <s v="SPORTSOFT INC"/>
        <s v="ISLAND WAY GRILL"/>
        <s v="GMR TRANSCRIPTION SERVICES INC"/>
        <s v="BIOVISION INC"/>
        <s v="HEMOSTAT LABRATORIES INC"/>
        <s v="ADVANCED ENVIRONMENTAL LABS INC"/>
        <s v="INTEUM CO LLC"/>
        <s v="BUCKEYE INTERNATIONAL INC"/>
        <s v="LONZA GROUP LTD"/>
        <s v="TEST EQUITY INC"/>
        <s v="MICRO OPTICS OF FLORIDA INC"/>
        <s v="AI BOATS LLC"/>
        <s v="ROYALAIRE MECHANICAL SERVICES INC"/>
        <s v="TACONIC BIOSCIENCES INC"/>
        <s v="SWANK MOTION PICTURES INC"/>
        <s v="NEW ENGLAND BIOLABS INC"/>
        <s v="GENERAL OCEANICS INC"/>
        <s v="OMNI INC"/>
        <s v="EMPIRE OFFICE INC"/>
        <s v="FLYMOTION LLC"/>
        <s v="OHC ENVIRONMENTAL ENGINEERING INC"/>
        <s v="THE WEEKLY CHALLENGER"/>
        <s v="IMMUNO - BIOLOGICAL LABORATORIES"/>
        <s v="CHEIKH N DONG"/>
        <s v="WORLD WIDE TECHNOLOGIES INC"/>
        <s v="THOMAS SIGN"/>
        <s v="COLLINSFLAGS.COM"/>
        <s v="HAMILTON EDITING &amp; LANGUAGE PUBLISHING"/>
        <s v="LITHGOW LABORATORY SERVICES"/>
        <s v="KENYON &amp; PARTNERS INC"/>
        <s v="ACME BARRICADES LLC"/>
        <s v="KIEV DELI LLC"/>
        <s v="CIC"/>
        <s v="FLAGS UNLIMITED"/>
        <s v="GLT OFFICE SUPPLY INC"/>
        <s v="HOGENTOGLER &amp; CO INC"/>
        <s v="A JANITORS CLOSET INC"/>
        <s v="ASSOCIATED PRINTING"/>
        <s v="GUNNSWELDING&amp;FABRICATING"/>
        <s v="CROWN AWARDS INC"/>
        <s v="REICH PSYCHOLOGICAL SERVICES &amp;RESEARCH"/>
        <s v="FLORIDA INDUSTRIAL PRODUCTS"/>
        <s v="HUFCOR INC"/>
        <s v="INQUIRY RESEARCH GROUP LLC"/>
        <s v="IN ABOVCHEM LLC"/>
        <s v="CROP CREATIVE MEDIA"/>
        <s v="THOMAS &amp; LOCICERO PL"/>
        <s v="TRIANGLE POOL SERVICE"/>
        <s v="EVOLVE3 CONSULTING LLC"/>
        <s v="CAMBRIDGE COMPUTER SERVICES INC"/>
        <s v="REBEKAH J MOONEY"/>
        <s v="EDUWHERE-KEIKA VENTURES"/>
        <s v="EDVOTEK"/>
        <s v="DIMENSIONAL IMPRESSION HOLDINGS INC"/>
        <s v="EVERYTHING BUT THE MIME INC"/>
        <s v="DKMARSH INC"/>
        <s v="GENECOPOEIA INC"/>
        <s v="MEDCHEMEXPRESS LLC"/>
        <s v="ANYPROMO INC"/>
        <s v="AUTOMATION ANYWHERE"/>
        <s v="CRYSTAL CHEM"/>
        <s v="SCIENCELL RESEARCH LABS INC"/>
        <s v="QUALITY BUILDING CONTROLS INC"/>
        <s v="POWER SYSTEMS INC"/>
        <s v="HITEX MARKETING GROUP INC"/>
        <s v="EWING WATERPROOFING SYSTEMSINC."/>
        <s v="LETO SANITARY SERVICE"/>
        <s v="GUY BROWN LLC"/>
        <s v="OBERT MARINE SUPPLY INC"/>
        <s v="SUPPLYHOUSE.COM"/>
        <s v="NATURALPOINT INC"/>
        <s v="BIO X CELL"/>
        <s v="TRACKING SOLUTIONS"/>
        <s v="ELITE EVENTS &amp; RENTALS"/>
        <s v="US ART CO INC"/>
        <s v="2MARKET INFORMATION TECHNOLOGY"/>
        <s v="COASTAL &amp; ESTUARINE RESEARCH FEDERATION"/>
        <s v="BOATZINCS COM INC"/>
        <s v="GOLD MEDAL PRODUCTS CO"/>
        <s v="BOLI OPTICS MICROSCOPE ST"/>
        <s v="HONEY STINGER"/>
        <s v="ZOES KITCHEN"/>
        <s v="SK CORP"/>
        <s v="TASSEL DEPOT"/>
        <s v="TECHNICAL TRAINING AIDS INC"/>
        <s v="A&amp;J VACUUM SERVICES INC"/>
        <s v="CD BIOSCIENCES INC"/>
        <s v="ADAMS TANK  LIFT I"/>
        <s v="A &amp; K LAUNDRY EQUIPMENT SERVICE INC"/>
        <s v="MISSION BELL CAR WASH"/>
        <s v="MABTECH INC"/>
        <s v="SERVOFLO CORP"/>
        <s v="MEMPHIS DRUM SHOP"/>
        <s v="FITNESS LOGIC"/>
        <s v="METALS DEPOT"/>
        <s v="MEMPHIS NET &amp; TWINE CO"/>
        <s v="ACTFL"/>
        <s v="DOUGLAS PADS &amp; SPORTS INC"/>
        <s v="TANNER PAINT CO - FL"/>
        <s v="NATIONAL BAND &amp; TAG COM"/>
        <s v="ARIN"/>
        <s v="CATAPULT SPORTS LLC"/>
        <s v="PEER SOFTWARE INC"/>
        <s v="JAMECO ELECTRONICS"/>
        <s v="UNITED STATES BIOLOGICAL"/>
        <s v="PHOTOSHELTER INC"/>
        <s v="BIO MEDICAL INSTRUMENTS INC"/>
        <s v="FRAMED MEMORABILIA"/>
        <s v="HANDY MART"/>
        <s v="LITTLE GREEK"/>
        <s v="AIRCLEAN SYSTEMS INC"/>
        <s v="DF SUPPLY INC"/>
        <s v="CONTROLS &amp; WEIGHING SYST"/>
        <s v="GLORY BEE FOODS INC"/>
        <s v="BUSINESS VALUATION RES"/>
        <s v="SUTTER INSTRUMENT CO"/>
        <s v="MIRUS BIO LLC"/>
        <s v="NEW HARBINGER PUBLICATION"/>
        <s v="E&amp;H STEEL CORP"/>
        <s v="BRODIE COMMUNICATIONS"/>
        <s v="NIMBLE THERAPEUTICS"/>
        <s v="MOUNTAIN STATE SOFTWARE SOLUTIONS LLC"/>
        <s v="DELTA COOLING TOWERS INC"/>
        <s v="TAYLORMADE EMPOWERMENT"/>
        <s v="CANOPY INNOVATIONS INC"/>
        <s v="ARCHITECTURAL MILLWORK &amp; REMODELING LL"/>
        <s v="POSITIVELY U INC"/>
        <s v="JERRY S ARTARAMA"/>
        <s v="ALKALI SCIENTIFIC LLC"/>
        <s v="FLUIGENT INC"/>
        <s v="ENGINEERING MATRIX INC"/>
        <s v="LAW OFFICES OF ROBERT A SCHUERGER CO LPA"/>
        <s v="SERVICEONE BUILDING MAINTENANCE INC"/>
        <s v="ROBERT HALF INTERNATIONAL INC"/>
        <s v="LAWTON BROTHERS INC"/>
        <s v="VOLTAIR CONSULTING ENGINEERS INC"/>
        <s v="CHAMELEON CUSTOM SOLUTIONS"/>
        <s v="GALLARDO GYPSY"/>
        <s v="AMERICA S MOST RELIABLE MOVERS INC"/>
        <s v="CHRYSALIS CONSULTING LLC"/>
        <s v="C.S.WEST &amp; ASSOCIATES PA"/>
        <s v="BIOTECHNICAL COMMUNICATIONS INC"/>
        <s v="BRITTEN BANNER"/>
        <s v="BOSTON BIOPRODUCTS"/>
        <s v="CHILDREN S DEVELOPMENT FIRST CORP"/>
        <s v="BEACON ATHLETICS| LLC"/>
        <s v="A-1 ORANGE CLEANING SERVICE CO INC"/>
        <s v="COLONIAL MEDICAL SUPPLY CO INC"/>
        <s v="SUNCOAST PROMOTIONAL PRODUCTS INC"/>
        <s v="JN BAKER CONSULTING LLC"/>
        <s v="ROSSETTI ASSOCIATES LLC"/>
        <s v="GLT TOTAL OFFICE"/>
        <s v="BOWLZ &amp; BUNZ"/>
        <s v="A CHANGE IN LATITUDE CONSULTING LLC"/>
        <s v="MAGNOLIA CONSULTING LLC"/>
        <s v="PYGRAPHICS"/>
        <s v="MEDIARIGHT LLC"/>
        <s v="UNLIMITED PEDIATRIC THERAPY"/>
        <s v="KLD ENTERPRISES LLC"/>
        <s v="SARAH K BIGELOW"/>
        <s v="ORIGINAL WATERMEN INC"/>
        <s v="PLAN AHEAD EVENTS - TAMPA BAY"/>
        <s v="SCHOOL HEALTH CORP"/>
        <s v="KLINGER EDUCATIONAL PRODUCTS"/>
        <s v="PROFESSIONAL PLASTICS INC"/>
        <s v="WILSON MANAGEMENT CO"/>
        <s v="LIVE ADVANTAGE BAIT LLC"/>
        <s v="AVY PHOTOGRAPHY"/>
        <s v="DAVES WRITING RESEARCH &amp; CONSULTING"/>
        <s v="KEMTECH AMERICA| INC"/>
        <s v="KYRA SOLUTIONS INC"/>
        <s v="GENERITE"/>
        <s v="TRALIANCE LLC"/>
        <s v="PARVO MEDICS"/>
        <s v="APEX OFFICE PRODUCTS INC"/>
        <s v="EWE DEMAND INC"/>
        <s v="TECHNI-LUX"/>
        <s v="ANYTIME LAB TRADER"/>
        <s v="TVWORLDWIDE.COM"/>
        <s v="SOUTHEASTERN TOWERS LLC"/>
        <s v="PROEDUCATION SOLUTIONS LLC"/>
        <s v="RUBBER CITY INC"/>
        <s v="HENRIQUEZ ELECTRIC CORP"/>
        <s v="RADIOTRONICS| INC"/>
        <s v="HILLSBORO SHEET METAL"/>
        <s v="OFFICE SIGN CO - CON"/>
        <s v="COASTAL SERVICE &amp; SUPPLY INC"/>
        <s v="NEW RULE PRODUCTIONS| INC"/>
        <s v="SOUTHERN LABWARE INC"/>
        <s v="AVANTI POLAR LIPIDS INC"/>
        <s v="THE DISCOVERY SOURCE INC"/>
        <s v="ANCARE CORP"/>
        <s v="GULF SPECIMEN MARINE LAB"/>
        <s v="DUNNS RIVER ISLANDS CAFE"/>
        <s v="POCKET NURSE ENTERPRISES"/>
        <s v="ERS BIOMEDICAL SERVICE"/>
        <s v="THE ELECTRODE STORE"/>
        <s v="LAMINATOR.COM"/>
        <s v="PRO LIGHTING"/>
        <s v="WALE APPARATUS"/>
        <s v="LIZARD SKINS WEB"/>
        <s v="M BRAUN INC"/>
        <s v="BIOQUELL INC"/>
        <s v="MCDONALD"/>
        <s v="SONNY S BBQ"/>
        <s v="RIGHT TRAILERS| INC"/>
        <s v="TENTS EVENTS"/>
        <s v="GULF COAST EXPO INC"/>
        <s v="NETS OF AMERICA"/>
        <s v="KINO LORBER INC"/>
        <s v="E  M CONSULTING INC"/>
        <s v="TECHNICAL GLASS PRODUCTS"/>
        <s v="CLEARBAGS"/>
        <s v="KODO KIDS"/>
        <s v="PFG VENTURES LP"/>
        <s v="SCHRODINGER| LLC"/>
        <s v="SIGNZOO"/>
        <s v="PIONEER ATHLETICS"/>
        <s v="NEUTEC GROUP INC"/>
        <s v="SCLOGIC LLC"/>
        <s v="RYDIN DECAL"/>
        <s v="CAMBRIDGE HEALTHTECH"/>
        <s v="REASORS"/>
        <s v="CUBICLE KEYS"/>
        <s v="BRADLEYS PLASTIC BAG CO"/>
        <s v="UNITED CRYSTALS INC"/>
        <s v="HUNT OPTICS &amp; IMAGING INC"/>
        <s v="JIMMY JOHNS"/>
        <s v="THE BRASS &amp; WOODWIND SHOP"/>
        <s v="FAST SIGNS"/>
        <s v="GRAYWOLF SENSING SOLUTIONS"/>
        <s v="APPTREE SOFTWARE INC"/>
        <s v="NEXT ADVANCE INC"/>
        <s v="AKOYA BIOSCIENCES INC"/>
        <s v="LC SCIENCES LLC"/>
        <s v="REPSS INC"/>
        <s v="SOMARK INNOVATIONS INC"/>
        <s v="ASHBERRY ACQUISITION CO"/>
        <s v="PAVER DAVE INC"/>
        <s v="A&amp;G PHARMACEUTICAL"/>
        <s v="SEAFLOOR SYSTEMS INC"/>
        <s v="STUDYLOG SYSTEMS INC"/>
        <s v="DESIGN STYLES ARCHITECTURE"/>
        <s v="SUDS N SPARKLES"/>
        <s v="NEXCELOM BIOSCIENCE LLC"/>
        <s v="INSTITUTE FOR GLOBAL ENVIRONMENTAL STRAT"/>
        <s v="GSA SECURITY INC"/>
        <s v="LONG &amp; ASSOCIATES ARCHITECTS ENGINEERS INC"/>
        <s v="SIVCO INC"/>
        <s v="HEATHER FITZPATRICK LLC"/>
        <s v="COMTREAD INC DBA USB MEMORY DIRECT"/>
        <s v="GGB INDUSTRIES INC"/>
        <s v="XACT SUPPLY CO"/>
        <s v="TWS ADVERTISING INC"/>
        <s v="GERSTEL INC"/>
        <s v="STREET LACED MARKETING &amp; PROMOTIONS INC"/>
        <s v="SCHIFINO LEE INC"/>
        <s v="WILLIAM THOMAS DUGARD JR"/>
        <s v="SCIENS BUILDING SOLUTIONS LLC"/>
        <s v="CAPTAIN CHAD HICKMAN"/>
        <s v="AIR LIQUIDE"/>
        <s v="VICKERY &amp; CO"/>
        <s v="TRX TRAINING"/>
        <s v="C2 INC"/>
        <s v="OAKWOOD SOLUTIONS LLC"/>
      </sharedItems>
    </cacheField>
    <cacheField name="Usf Total Spend" numFmtId="167">
      <sharedItems containsSemiMixedTypes="0" containsString="0" containsNumber="1" minValue="-26.25" maxValue="188409.13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2">
  <r>
    <x v="0"/>
    <x v="0"/>
    <n v="628.75"/>
    <x v="0"/>
  </r>
  <r>
    <x v="0"/>
    <x v="1"/>
    <n v="329"/>
    <x v="0"/>
  </r>
  <r>
    <x v="1"/>
    <x v="2"/>
    <n v="1851.75"/>
    <x v="0"/>
  </r>
  <r>
    <x v="1"/>
    <x v="3"/>
    <n v="1275"/>
    <x v="0"/>
  </r>
  <r>
    <x v="1"/>
    <x v="4"/>
    <n v="17670"/>
    <x v="0"/>
  </r>
  <r>
    <x v="2"/>
    <x v="5"/>
    <n v="450"/>
    <x v="0"/>
  </r>
  <r>
    <x v="2"/>
    <x v="6"/>
    <n v="677.98"/>
    <x v="0"/>
  </r>
  <r>
    <x v="2"/>
    <x v="7"/>
    <n v="902.46"/>
    <x v="0"/>
  </r>
  <r>
    <x v="2"/>
    <x v="8"/>
    <n v="25410"/>
    <x v="0"/>
  </r>
  <r>
    <x v="2"/>
    <x v="9"/>
    <n v="75"/>
    <x v="0"/>
  </r>
  <r>
    <x v="2"/>
    <x v="10"/>
    <n v="1700"/>
    <x v="0"/>
  </r>
  <r>
    <x v="2"/>
    <x v="11"/>
    <n v="1426.68"/>
    <x v="0"/>
  </r>
  <r>
    <x v="2"/>
    <x v="12"/>
    <n v="1300"/>
    <x v="0"/>
  </r>
  <r>
    <x v="2"/>
    <x v="13"/>
    <n v="980"/>
    <x v="0"/>
  </r>
  <r>
    <x v="2"/>
    <x v="14"/>
    <n v="6.99"/>
    <x v="0"/>
  </r>
  <r>
    <x v="2"/>
    <x v="15"/>
    <n v="180.86"/>
    <x v="0"/>
  </r>
  <r>
    <x v="2"/>
    <x v="16"/>
    <n v="234.99"/>
    <x v="0"/>
  </r>
  <r>
    <x v="2"/>
    <x v="17"/>
    <n v="792.95"/>
    <x v="0"/>
  </r>
  <r>
    <x v="2"/>
    <x v="18"/>
    <n v="164.6"/>
    <x v="0"/>
  </r>
  <r>
    <x v="2"/>
    <x v="19"/>
    <n v="558.54"/>
    <x v="0"/>
  </r>
  <r>
    <x v="2"/>
    <x v="20"/>
    <n v="280"/>
    <x v="0"/>
  </r>
  <r>
    <x v="2"/>
    <x v="21"/>
    <n v="698.82"/>
    <x v="0"/>
  </r>
  <r>
    <x v="2"/>
    <x v="22"/>
    <n v="843.31"/>
    <x v="0"/>
  </r>
  <r>
    <x v="2"/>
    <x v="23"/>
    <n v="2252.96"/>
    <x v="0"/>
  </r>
  <r>
    <x v="2"/>
    <x v="24"/>
    <n v="1206.8399999999999"/>
    <x v="0"/>
  </r>
  <r>
    <x v="2"/>
    <x v="25"/>
    <n v="1485"/>
    <x v="0"/>
  </r>
  <r>
    <x v="2"/>
    <x v="26"/>
    <n v="3293.14"/>
    <x v="0"/>
  </r>
  <r>
    <x v="2"/>
    <x v="27"/>
    <n v="2500"/>
    <x v="0"/>
  </r>
  <r>
    <x v="2"/>
    <x v="28"/>
    <n v="95.3"/>
    <x v="0"/>
  </r>
  <r>
    <x v="2"/>
    <x v="29"/>
    <n v="14306"/>
    <x v="0"/>
  </r>
  <r>
    <x v="2"/>
    <x v="30"/>
    <n v="313.44"/>
    <x v="0"/>
  </r>
  <r>
    <x v="2"/>
    <x v="31"/>
    <n v="240"/>
    <x v="0"/>
  </r>
  <r>
    <x v="2"/>
    <x v="32"/>
    <n v="1061.18"/>
    <x v="0"/>
  </r>
  <r>
    <x v="2"/>
    <x v="33"/>
    <n v="67"/>
    <x v="0"/>
  </r>
  <r>
    <x v="2"/>
    <x v="34"/>
    <n v="105.75"/>
    <x v="0"/>
  </r>
  <r>
    <x v="2"/>
    <x v="35"/>
    <n v="22.37"/>
    <x v="0"/>
  </r>
  <r>
    <x v="2"/>
    <x v="36"/>
    <n v="1510.32"/>
    <x v="0"/>
  </r>
  <r>
    <x v="2"/>
    <x v="37"/>
    <n v="1250"/>
    <x v="0"/>
  </r>
  <r>
    <x v="2"/>
    <x v="38"/>
    <n v="19843.259999999998"/>
    <x v="0"/>
  </r>
  <r>
    <x v="2"/>
    <x v="39"/>
    <n v="1500"/>
    <x v="0"/>
  </r>
  <r>
    <x v="2"/>
    <x v="40"/>
    <n v="1817.34"/>
    <x v="0"/>
  </r>
  <r>
    <x v="3"/>
    <x v="41"/>
    <n v="3403.75"/>
    <x v="0"/>
  </r>
  <r>
    <x v="3"/>
    <x v="42"/>
    <n v="15474.03"/>
    <x v="0"/>
  </r>
  <r>
    <x v="3"/>
    <x v="43"/>
    <n v="4539.6000000000004"/>
    <x v="0"/>
  </r>
  <r>
    <x v="3"/>
    <x v="44"/>
    <n v="12779.59"/>
    <x v="0"/>
  </r>
  <r>
    <x v="3"/>
    <x v="37"/>
    <n v="4750"/>
    <x v="0"/>
  </r>
  <r>
    <x v="3"/>
    <x v="45"/>
    <n v="21649.09"/>
    <x v="0"/>
  </r>
  <r>
    <x v="4"/>
    <x v="46"/>
    <n v="3185"/>
    <x v="0"/>
  </r>
  <r>
    <x v="4"/>
    <x v="47"/>
    <n v="192.3"/>
    <x v="0"/>
  </r>
  <r>
    <x v="4"/>
    <x v="48"/>
    <n v="1347.05"/>
    <x v="0"/>
  </r>
  <r>
    <x v="4"/>
    <x v="49"/>
    <n v="255"/>
    <x v="0"/>
  </r>
  <r>
    <x v="4"/>
    <x v="50"/>
    <n v="251.01"/>
    <x v="0"/>
  </r>
  <r>
    <x v="4"/>
    <x v="51"/>
    <n v="191.65"/>
    <x v="0"/>
  </r>
  <r>
    <x v="4"/>
    <x v="52"/>
    <n v="519.41"/>
    <x v="0"/>
  </r>
  <r>
    <x v="4"/>
    <x v="53"/>
    <n v="135.69"/>
    <x v="0"/>
  </r>
  <r>
    <x v="4"/>
    <x v="54"/>
    <n v="2434.3000000000002"/>
    <x v="0"/>
  </r>
  <r>
    <x v="4"/>
    <x v="55"/>
    <n v="438"/>
    <x v="0"/>
  </r>
  <r>
    <x v="4"/>
    <x v="56"/>
    <n v="2504.39"/>
    <x v="0"/>
  </r>
  <r>
    <x v="5"/>
    <x v="57"/>
    <n v="93072.89"/>
    <x v="0"/>
  </r>
  <r>
    <x v="5"/>
    <x v="58"/>
    <n v="581.4"/>
    <x v="0"/>
  </r>
  <r>
    <x v="5"/>
    <x v="59"/>
    <n v="40812"/>
    <x v="0"/>
  </r>
  <r>
    <x v="5"/>
    <x v="60"/>
    <n v="279"/>
    <x v="0"/>
  </r>
  <r>
    <x v="5"/>
    <x v="61"/>
    <n v="130232.49"/>
    <x v="0"/>
  </r>
  <r>
    <x v="5"/>
    <x v="62"/>
    <n v="26980"/>
    <x v="0"/>
  </r>
  <r>
    <x v="6"/>
    <x v="63"/>
    <n v="6310.93"/>
    <x v="0"/>
  </r>
  <r>
    <x v="6"/>
    <x v="64"/>
    <n v="279.83999999999997"/>
    <x v="0"/>
  </r>
  <r>
    <x v="6"/>
    <x v="57"/>
    <n v="1070"/>
    <x v="0"/>
  </r>
  <r>
    <x v="6"/>
    <x v="65"/>
    <n v="237.45"/>
    <x v="0"/>
  </r>
  <r>
    <x v="6"/>
    <x v="66"/>
    <n v="411.14"/>
    <x v="0"/>
  </r>
  <r>
    <x v="7"/>
    <x v="67"/>
    <n v="89.87"/>
    <x v="0"/>
  </r>
  <r>
    <x v="7"/>
    <x v="68"/>
    <n v="61.05"/>
    <x v="0"/>
  </r>
  <r>
    <x v="7"/>
    <x v="69"/>
    <n v="722"/>
    <x v="0"/>
  </r>
  <r>
    <x v="7"/>
    <x v="70"/>
    <n v="19.989999999999998"/>
    <x v="0"/>
  </r>
  <r>
    <x v="7"/>
    <x v="71"/>
    <n v="12"/>
    <x v="0"/>
  </r>
  <r>
    <x v="7"/>
    <x v="72"/>
    <n v="1539.78"/>
    <x v="0"/>
  </r>
  <r>
    <x v="7"/>
    <x v="73"/>
    <n v="107.43"/>
    <x v="0"/>
  </r>
  <r>
    <x v="7"/>
    <x v="74"/>
    <n v="2535.06"/>
    <x v="0"/>
  </r>
  <r>
    <x v="7"/>
    <x v="75"/>
    <n v="595.25"/>
    <x v="0"/>
  </r>
  <r>
    <x v="7"/>
    <x v="76"/>
    <n v="1026.3699999999999"/>
    <x v="0"/>
  </r>
  <r>
    <x v="7"/>
    <x v="77"/>
    <n v="1818.12"/>
    <x v="0"/>
  </r>
  <r>
    <x v="7"/>
    <x v="78"/>
    <n v="3367.39"/>
    <x v="0"/>
  </r>
  <r>
    <x v="7"/>
    <x v="79"/>
    <n v="25886.7"/>
    <x v="0"/>
  </r>
  <r>
    <x v="7"/>
    <x v="80"/>
    <n v="249.8"/>
    <x v="0"/>
  </r>
  <r>
    <x v="7"/>
    <x v="81"/>
    <n v="76.81"/>
    <x v="0"/>
  </r>
  <r>
    <x v="7"/>
    <x v="82"/>
    <n v="311.5"/>
    <x v="0"/>
  </r>
  <r>
    <x v="7"/>
    <x v="83"/>
    <n v="18.91"/>
    <x v="0"/>
  </r>
  <r>
    <x v="7"/>
    <x v="84"/>
    <n v="-3.32"/>
    <x v="0"/>
  </r>
  <r>
    <x v="7"/>
    <x v="85"/>
    <n v="14"/>
    <x v="0"/>
  </r>
  <r>
    <x v="7"/>
    <x v="86"/>
    <n v="11307.7"/>
    <x v="0"/>
  </r>
  <r>
    <x v="7"/>
    <x v="87"/>
    <n v="248.37"/>
    <x v="0"/>
  </r>
  <r>
    <x v="7"/>
    <x v="88"/>
    <n v="1572.5"/>
    <x v="0"/>
  </r>
  <r>
    <x v="7"/>
    <x v="89"/>
    <n v="250"/>
    <x v="0"/>
  </r>
  <r>
    <x v="7"/>
    <x v="90"/>
    <n v="3949.21"/>
    <x v="0"/>
  </r>
  <r>
    <x v="7"/>
    <x v="91"/>
    <n v="1183.8900000000001"/>
    <x v="0"/>
  </r>
  <r>
    <x v="7"/>
    <x v="92"/>
    <n v="843.58"/>
    <x v="0"/>
  </r>
  <r>
    <x v="7"/>
    <x v="93"/>
    <n v="966.43"/>
    <x v="0"/>
  </r>
  <r>
    <x v="7"/>
    <x v="94"/>
    <n v="1854.85"/>
    <x v="0"/>
  </r>
  <r>
    <x v="7"/>
    <x v="95"/>
    <n v="4467.3"/>
    <x v="0"/>
  </r>
  <r>
    <x v="7"/>
    <x v="96"/>
    <n v="41.15"/>
    <x v="0"/>
  </r>
  <r>
    <x v="7"/>
    <x v="97"/>
    <n v="1491"/>
    <x v="0"/>
  </r>
  <r>
    <x v="7"/>
    <x v="98"/>
    <n v="291.89999999999998"/>
    <x v="0"/>
  </r>
  <r>
    <x v="7"/>
    <x v="99"/>
    <n v="3342.5"/>
    <x v="0"/>
  </r>
  <r>
    <x v="7"/>
    <x v="100"/>
    <n v="421.7"/>
    <x v="0"/>
  </r>
  <r>
    <x v="7"/>
    <x v="101"/>
    <n v="1703.63"/>
    <x v="0"/>
  </r>
  <r>
    <x v="7"/>
    <x v="102"/>
    <n v="791.34"/>
    <x v="0"/>
  </r>
  <r>
    <x v="7"/>
    <x v="103"/>
    <n v="562.36"/>
    <x v="0"/>
  </r>
  <r>
    <x v="7"/>
    <x v="104"/>
    <n v="435"/>
    <x v="0"/>
  </r>
  <r>
    <x v="7"/>
    <x v="105"/>
    <n v="3160"/>
    <x v="0"/>
  </r>
  <r>
    <x v="7"/>
    <x v="106"/>
    <n v="2712.86"/>
    <x v="0"/>
  </r>
  <r>
    <x v="7"/>
    <x v="107"/>
    <n v="331.18"/>
    <x v="0"/>
  </r>
  <r>
    <x v="7"/>
    <x v="108"/>
    <n v="50"/>
    <x v="0"/>
  </r>
  <r>
    <x v="7"/>
    <x v="109"/>
    <n v="2545.4499999999998"/>
    <x v="0"/>
  </r>
  <r>
    <x v="7"/>
    <x v="110"/>
    <n v="577.37"/>
    <x v="0"/>
  </r>
  <r>
    <x v="7"/>
    <x v="111"/>
    <n v="3168"/>
    <x v="0"/>
  </r>
  <r>
    <x v="7"/>
    <x v="112"/>
    <n v="6207.17"/>
    <x v="0"/>
  </r>
  <r>
    <x v="7"/>
    <x v="113"/>
    <n v="508.86"/>
    <x v="0"/>
  </r>
  <r>
    <x v="7"/>
    <x v="114"/>
    <n v="40.64"/>
    <x v="0"/>
  </r>
  <r>
    <x v="7"/>
    <x v="115"/>
    <n v="42.05"/>
    <x v="0"/>
  </r>
  <r>
    <x v="7"/>
    <x v="116"/>
    <n v="273.13"/>
    <x v="0"/>
  </r>
  <r>
    <x v="7"/>
    <x v="117"/>
    <n v="76.739999999999995"/>
    <x v="0"/>
  </r>
  <r>
    <x v="7"/>
    <x v="118"/>
    <n v="53.52"/>
    <x v="0"/>
  </r>
  <r>
    <x v="7"/>
    <x v="119"/>
    <n v="841.25"/>
    <x v="0"/>
  </r>
  <r>
    <x v="7"/>
    <x v="120"/>
    <n v="125.37"/>
    <x v="0"/>
  </r>
  <r>
    <x v="7"/>
    <x v="121"/>
    <n v="562.47"/>
    <x v="0"/>
  </r>
  <r>
    <x v="7"/>
    <x v="122"/>
    <n v="1098.81"/>
    <x v="0"/>
  </r>
  <r>
    <x v="7"/>
    <x v="123"/>
    <n v="1495"/>
    <x v="0"/>
  </r>
  <r>
    <x v="7"/>
    <x v="124"/>
    <n v="138.16"/>
    <x v="0"/>
  </r>
  <r>
    <x v="7"/>
    <x v="125"/>
    <n v="379"/>
    <x v="0"/>
  </r>
  <r>
    <x v="7"/>
    <x v="126"/>
    <n v="415.58"/>
    <x v="0"/>
  </r>
  <r>
    <x v="7"/>
    <x v="127"/>
    <n v="4799.6000000000004"/>
    <x v="0"/>
  </r>
  <r>
    <x v="7"/>
    <x v="128"/>
    <n v="718"/>
    <x v="0"/>
  </r>
  <r>
    <x v="7"/>
    <x v="129"/>
    <n v="465"/>
    <x v="0"/>
  </r>
  <r>
    <x v="7"/>
    <x v="130"/>
    <n v="79.989999999999995"/>
    <x v="0"/>
  </r>
  <r>
    <x v="7"/>
    <x v="131"/>
    <n v="441"/>
    <x v="0"/>
  </r>
  <r>
    <x v="7"/>
    <x v="132"/>
    <n v="135.44"/>
    <x v="0"/>
  </r>
  <r>
    <x v="7"/>
    <x v="133"/>
    <n v="708"/>
    <x v="0"/>
  </r>
  <r>
    <x v="7"/>
    <x v="134"/>
    <n v="1538.2"/>
    <x v="0"/>
  </r>
  <r>
    <x v="7"/>
    <x v="135"/>
    <n v="181.16"/>
    <x v="0"/>
  </r>
  <r>
    <x v="7"/>
    <x v="136"/>
    <n v="1848.91"/>
    <x v="0"/>
  </r>
  <r>
    <x v="7"/>
    <x v="137"/>
    <n v="338.4"/>
    <x v="0"/>
  </r>
  <r>
    <x v="7"/>
    <x v="138"/>
    <n v="137"/>
    <x v="0"/>
  </r>
  <r>
    <x v="7"/>
    <x v="139"/>
    <n v="825.58"/>
    <x v="0"/>
  </r>
  <r>
    <x v="7"/>
    <x v="140"/>
    <n v="36"/>
    <x v="0"/>
  </r>
  <r>
    <x v="7"/>
    <x v="141"/>
    <n v="18463"/>
    <x v="0"/>
  </r>
  <r>
    <x v="7"/>
    <x v="142"/>
    <n v="80.72"/>
    <x v="0"/>
  </r>
  <r>
    <x v="7"/>
    <x v="143"/>
    <n v="822"/>
    <x v="0"/>
  </r>
  <r>
    <x v="7"/>
    <x v="144"/>
    <n v="2665.04"/>
    <x v="0"/>
  </r>
  <r>
    <x v="7"/>
    <x v="145"/>
    <n v="10190.32"/>
    <x v="0"/>
  </r>
  <r>
    <x v="7"/>
    <x v="146"/>
    <n v="78"/>
    <x v="0"/>
  </r>
  <r>
    <x v="7"/>
    <x v="147"/>
    <n v="1632.2"/>
    <x v="0"/>
  </r>
  <r>
    <x v="7"/>
    <x v="148"/>
    <n v="24743.5"/>
    <x v="0"/>
  </r>
  <r>
    <x v="7"/>
    <x v="149"/>
    <n v="102.3"/>
    <x v="0"/>
  </r>
  <r>
    <x v="7"/>
    <x v="150"/>
    <n v="6660"/>
    <x v="0"/>
  </r>
  <r>
    <x v="7"/>
    <x v="151"/>
    <n v="280.58999999999997"/>
    <x v="0"/>
  </r>
  <r>
    <x v="7"/>
    <x v="152"/>
    <n v="3172.02"/>
    <x v="0"/>
  </r>
  <r>
    <x v="7"/>
    <x v="153"/>
    <n v="1516.95"/>
    <x v="0"/>
  </r>
  <r>
    <x v="7"/>
    <x v="154"/>
    <n v="2168.4899999999998"/>
    <x v="0"/>
  </r>
  <r>
    <x v="7"/>
    <x v="155"/>
    <n v="500.36"/>
    <x v="0"/>
  </r>
  <r>
    <x v="7"/>
    <x v="156"/>
    <n v="545.4"/>
    <x v="0"/>
  </r>
  <r>
    <x v="7"/>
    <x v="157"/>
    <n v="218.4"/>
    <x v="0"/>
  </r>
  <r>
    <x v="7"/>
    <x v="158"/>
    <n v="37.96"/>
    <x v="0"/>
  </r>
  <r>
    <x v="7"/>
    <x v="159"/>
    <n v="2896.76"/>
    <x v="0"/>
  </r>
  <r>
    <x v="7"/>
    <x v="160"/>
    <n v="125"/>
    <x v="0"/>
  </r>
  <r>
    <x v="7"/>
    <x v="161"/>
    <n v="2000"/>
    <x v="0"/>
  </r>
  <r>
    <x v="7"/>
    <x v="162"/>
    <n v="2302"/>
    <x v="0"/>
  </r>
  <r>
    <x v="7"/>
    <x v="163"/>
    <n v="111.41"/>
    <x v="0"/>
  </r>
  <r>
    <x v="7"/>
    <x v="164"/>
    <n v="451.2"/>
    <x v="0"/>
  </r>
  <r>
    <x v="7"/>
    <x v="165"/>
    <n v="754.15"/>
    <x v="0"/>
  </r>
  <r>
    <x v="7"/>
    <x v="166"/>
    <n v="2402.3000000000002"/>
    <x v="0"/>
  </r>
  <r>
    <x v="7"/>
    <x v="167"/>
    <n v="34.42"/>
    <x v="0"/>
  </r>
  <r>
    <x v="7"/>
    <x v="168"/>
    <n v="712.43"/>
    <x v="0"/>
  </r>
  <r>
    <x v="7"/>
    <x v="169"/>
    <n v="667.54"/>
    <x v="0"/>
  </r>
  <r>
    <x v="7"/>
    <x v="170"/>
    <n v="66"/>
    <x v="0"/>
  </r>
  <r>
    <x v="7"/>
    <x v="171"/>
    <n v="347"/>
    <x v="0"/>
  </r>
  <r>
    <x v="7"/>
    <x v="172"/>
    <n v="1382"/>
    <x v="0"/>
  </r>
  <r>
    <x v="7"/>
    <x v="173"/>
    <n v="1588"/>
    <x v="0"/>
  </r>
  <r>
    <x v="7"/>
    <x v="174"/>
    <n v="335.5"/>
    <x v="0"/>
  </r>
  <r>
    <x v="7"/>
    <x v="175"/>
    <n v="178"/>
    <x v="0"/>
  </r>
  <r>
    <x v="7"/>
    <x v="176"/>
    <n v="4964.75"/>
    <x v="0"/>
  </r>
  <r>
    <x v="7"/>
    <x v="177"/>
    <n v="103.87"/>
    <x v="0"/>
  </r>
  <r>
    <x v="7"/>
    <x v="178"/>
    <n v="727.91"/>
    <x v="0"/>
  </r>
  <r>
    <x v="7"/>
    <x v="179"/>
    <n v="4671"/>
    <x v="0"/>
  </r>
  <r>
    <x v="7"/>
    <x v="180"/>
    <n v="69.75"/>
    <x v="0"/>
  </r>
  <r>
    <x v="8"/>
    <x v="181"/>
    <n v="100"/>
    <x v="0"/>
  </r>
  <r>
    <x v="8"/>
    <x v="182"/>
    <n v="1480.5"/>
    <x v="0"/>
  </r>
  <r>
    <x v="9"/>
    <x v="183"/>
    <n v="67.5"/>
    <x v="0"/>
  </r>
  <r>
    <x v="9"/>
    <x v="184"/>
    <n v="582"/>
    <x v="0"/>
  </r>
  <r>
    <x v="9"/>
    <x v="185"/>
    <n v="25652.86"/>
    <x v="0"/>
  </r>
  <r>
    <x v="9"/>
    <x v="186"/>
    <n v="307.39"/>
    <x v="0"/>
  </r>
  <r>
    <x v="9"/>
    <x v="187"/>
    <n v="333.5"/>
    <x v="0"/>
  </r>
  <r>
    <x v="10"/>
    <x v="188"/>
    <n v="3228.66"/>
    <x v="0"/>
  </r>
  <r>
    <x v="10"/>
    <x v="189"/>
    <n v="38140.35"/>
    <x v="0"/>
  </r>
  <r>
    <x v="10"/>
    <x v="190"/>
    <n v="7737.34"/>
    <x v="0"/>
  </r>
  <r>
    <x v="10"/>
    <x v="191"/>
    <n v="11060"/>
    <x v="0"/>
  </r>
  <r>
    <x v="11"/>
    <x v="192"/>
    <n v="29430.44"/>
    <x v="0"/>
  </r>
  <r>
    <x v="11"/>
    <x v="73"/>
    <n v="32.82"/>
    <x v="0"/>
  </r>
  <r>
    <x v="11"/>
    <x v="193"/>
    <n v="700"/>
    <x v="0"/>
  </r>
  <r>
    <x v="11"/>
    <x v="194"/>
    <n v="4338.5"/>
    <x v="0"/>
  </r>
  <r>
    <x v="11"/>
    <x v="195"/>
    <n v="296.14"/>
    <x v="0"/>
  </r>
  <r>
    <x v="11"/>
    <x v="196"/>
    <n v="652.09"/>
    <x v="0"/>
  </r>
  <r>
    <x v="11"/>
    <x v="197"/>
    <n v="3840"/>
    <x v="0"/>
  </r>
  <r>
    <x v="11"/>
    <x v="198"/>
    <n v="6900"/>
    <x v="0"/>
  </r>
  <r>
    <x v="0"/>
    <x v="0"/>
    <n v="261.75"/>
    <x v="1"/>
  </r>
  <r>
    <x v="0"/>
    <x v="199"/>
    <n v="656"/>
    <x v="1"/>
  </r>
  <r>
    <x v="1"/>
    <x v="200"/>
    <n v="10200"/>
    <x v="1"/>
  </r>
  <r>
    <x v="1"/>
    <x v="201"/>
    <n v="2354"/>
    <x v="1"/>
  </r>
  <r>
    <x v="1"/>
    <x v="202"/>
    <n v="500"/>
    <x v="1"/>
  </r>
  <r>
    <x v="1"/>
    <x v="203"/>
    <n v="27442.33"/>
    <x v="1"/>
  </r>
  <r>
    <x v="2"/>
    <x v="204"/>
    <n v="1244"/>
    <x v="1"/>
  </r>
  <r>
    <x v="2"/>
    <x v="205"/>
    <n v="849.4"/>
    <x v="1"/>
  </r>
  <r>
    <x v="2"/>
    <x v="23"/>
    <n v="103.62"/>
    <x v="1"/>
  </r>
  <r>
    <x v="2"/>
    <x v="206"/>
    <n v="108.5"/>
    <x v="1"/>
  </r>
  <r>
    <x v="2"/>
    <x v="207"/>
    <n v="3744.46"/>
    <x v="1"/>
  </r>
  <r>
    <x v="2"/>
    <x v="208"/>
    <n v="952.08"/>
    <x v="1"/>
  </r>
  <r>
    <x v="2"/>
    <x v="209"/>
    <n v="1820"/>
    <x v="1"/>
  </r>
  <r>
    <x v="2"/>
    <x v="210"/>
    <n v="36.4"/>
    <x v="1"/>
  </r>
  <r>
    <x v="2"/>
    <x v="211"/>
    <n v="26.9"/>
    <x v="1"/>
  </r>
  <r>
    <x v="2"/>
    <x v="212"/>
    <n v="141.9"/>
    <x v="1"/>
  </r>
  <r>
    <x v="2"/>
    <x v="213"/>
    <n v="5785.28"/>
    <x v="1"/>
  </r>
  <r>
    <x v="2"/>
    <x v="214"/>
    <n v="198.88"/>
    <x v="1"/>
  </r>
  <r>
    <x v="2"/>
    <x v="8"/>
    <n v="6143.85"/>
    <x v="1"/>
  </r>
  <r>
    <x v="2"/>
    <x v="215"/>
    <n v="353.86"/>
    <x v="1"/>
  </r>
  <r>
    <x v="2"/>
    <x v="216"/>
    <n v="1258.33"/>
    <x v="1"/>
  </r>
  <r>
    <x v="2"/>
    <x v="7"/>
    <n v="150.74"/>
    <x v="1"/>
  </r>
  <r>
    <x v="2"/>
    <x v="217"/>
    <n v="9206.7800000000007"/>
    <x v="1"/>
  </r>
  <r>
    <x v="2"/>
    <x v="218"/>
    <n v="78.83"/>
    <x v="1"/>
  </r>
  <r>
    <x v="2"/>
    <x v="24"/>
    <n v="1291.69"/>
    <x v="1"/>
  </r>
  <r>
    <x v="2"/>
    <x v="219"/>
    <n v="120"/>
    <x v="1"/>
  </r>
  <r>
    <x v="2"/>
    <x v="220"/>
    <n v="282.85000000000002"/>
    <x v="1"/>
  </r>
  <r>
    <x v="2"/>
    <x v="12"/>
    <n v="275"/>
    <x v="1"/>
  </r>
  <r>
    <x v="2"/>
    <x v="26"/>
    <n v="67.819999999999993"/>
    <x v="1"/>
  </r>
  <r>
    <x v="2"/>
    <x v="221"/>
    <n v="1140"/>
    <x v="1"/>
  </r>
  <r>
    <x v="2"/>
    <x v="222"/>
    <n v="12800"/>
    <x v="1"/>
  </r>
  <r>
    <x v="2"/>
    <x v="223"/>
    <n v="354"/>
    <x v="1"/>
  </r>
  <r>
    <x v="2"/>
    <x v="224"/>
    <n v="110000"/>
    <x v="1"/>
  </r>
  <r>
    <x v="2"/>
    <x v="17"/>
    <n v="1070"/>
    <x v="1"/>
  </r>
  <r>
    <x v="2"/>
    <x v="18"/>
    <n v="301.56"/>
    <x v="1"/>
  </r>
  <r>
    <x v="2"/>
    <x v="225"/>
    <n v="974"/>
    <x v="1"/>
  </r>
  <r>
    <x v="2"/>
    <x v="226"/>
    <n v="2093.3000000000002"/>
    <x v="1"/>
  </r>
  <r>
    <x v="2"/>
    <x v="30"/>
    <n v="373.58"/>
    <x v="1"/>
  </r>
  <r>
    <x v="2"/>
    <x v="10"/>
    <n v="515"/>
    <x v="1"/>
  </r>
  <r>
    <x v="2"/>
    <x v="227"/>
    <n v="900"/>
    <x v="1"/>
  </r>
  <r>
    <x v="2"/>
    <x v="29"/>
    <n v="5200"/>
    <x v="1"/>
  </r>
  <r>
    <x v="2"/>
    <x v="25"/>
    <n v="522.30999999999995"/>
    <x v="1"/>
  </r>
  <r>
    <x v="2"/>
    <x v="228"/>
    <n v="9708.42"/>
    <x v="1"/>
  </r>
  <r>
    <x v="2"/>
    <x v="22"/>
    <n v="1131.82"/>
    <x v="1"/>
  </r>
  <r>
    <x v="2"/>
    <x v="229"/>
    <n v="1550"/>
    <x v="1"/>
  </r>
  <r>
    <x v="2"/>
    <x v="230"/>
    <n v="65"/>
    <x v="1"/>
  </r>
  <r>
    <x v="2"/>
    <x v="231"/>
    <n v="6452.8"/>
    <x v="1"/>
  </r>
  <r>
    <x v="3"/>
    <x v="232"/>
    <n v="3094"/>
    <x v="1"/>
  </r>
  <r>
    <x v="3"/>
    <x v="233"/>
    <n v="1489.88"/>
    <x v="1"/>
  </r>
  <r>
    <x v="3"/>
    <x v="41"/>
    <n v="1725"/>
    <x v="1"/>
  </r>
  <r>
    <x v="3"/>
    <x v="234"/>
    <n v="2924.65"/>
    <x v="1"/>
  </r>
  <r>
    <x v="4"/>
    <x v="50"/>
    <n v="666.5"/>
    <x v="1"/>
  </r>
  <r>
    <x v="4"/>
    <x v="235"/>
    <n v="335"/>
    <x v="1"/>
  </r>
  <r>
    <x v="4"/>
    <x v="98"/>
    <n v="696.1"/>
    <x v="1"/>
  </r>
  <r>
    <x v="4"/>
    <x v="236"/>
    <n v="1535"/>
    <x v="1"/>
  </r>
  <r>
    <x v="4"/>
    <x v="237"/>
    <n v="317.5"/>
    <x v="1"/>
  </r>
  <r>
    <x v="4"/>
    <x v="54"/>
    <n v="3289.4"/>
    <x v="1"/>
  </r>
  <r>
    <x v="4"/>
    <x v="238"/>
    <n v="3999"/>
    <x v="1"/>
  </r>
  <r>
    <x v="4"/>
    <x v="46"/>
    <n v="550"/>
    <x v="1"/>
  </r>
  <r>
    <x v="4"/>
    <x v="239"/>
    <n v="535"/>
    <x v="1"/>
  </r>
  <r>
    <x v="4"/>
    <x v="52"/>
    <n v="723.75"/>
    <x v="1"/>
  </r>
  <r>
    <x v="4"/>
    <x v="240"/>
    <n v="894.24"/>
    <x v="1"/>
  </r>
  <r>
    <x v="5"/>
    <x v="57"/>
    <n v="15111.87"/>
    <x v="1"/>
  </r>
  <r>
    <x v="5"/>
    <x v="241"/>
    <n v="1440"/>
    <x v="1"/>
  </r>
  <r>
    <x v="5"/>
    <x v="61"/>
    <n v="5610"/>
    <x v="1"/>
  </r>
  <r>
    <x v="6"/>
    <x v="242"/>
    <n v="1136.25"/>
    <x v="1"/>
  </r>
  <r>
    <x v="6"/>
    <x v="66"/>
    <n v="-26.25"/>
    <x v="1"/>
  </r>
  <r>
    <x v="6"/>
    <x v="243"/>
    <n v="1329"/>
    <x v="1"/>
  </r>
  <r>
    <x v="6"/>
    <x v="63"/>
    <n v="5928.48"/>
    <x v="1"/>
  </r>
  <r>
    <x v="6"/>
    <x v="244"/>
    <n v="3488"/>
    <x v="1"/>
  </r>
  <r>
    <x v="6"/>
    <x v="61"/>
    <n v="1252.44"/>
    <x v="1"/>
  </r>
  <r>
    <x v="6"/>
    <x v="245"/>
    <n v="832"/>
    <x v="1"/>
  </r>
  <r>
    <x v="6"/>
    <x v="64"/>
    <n v="1249.96"/>
    <x v="1"/>
  </r>
  <r>
    <x v="6"/>
    <x v="246"/>
    <n v="360.53"/>
    <x v="1"/>
  </r>
  <r>
    <x v="7"/>
    <x v="247"/>
    <n v="689.44"/>
    <x v="1"/>
  </r>
  <r>
    <x v="7"/>
    <x v="248"/>
    <n v="203.96"/>
    <x v="1"/>
  </r>
  <r>
    <x v="7"/>
    <x v="249"/>
    <n v="598.15"/>
    <x v="1"/>
  </r>
  <r>
    <x v="7"/>
    <x v="250"/>
    <n v="2091.5"/>
    <x v="1"/>
  </r>
  <r>
    <x v="7"/>
    <x v="96"/>
    <n v="43.19"/>
    <x v="1"/>
  </r>
  <r>
    <x v="7"/>
    <x v="99"/>
    <n v="2808.75"/>
    <x v="1"/>
  </r>
  <r>
    <x v="7"/>
    <x v="89"/>
    <n v="400"/>
    <x v="1"/>
  </r>
  <r>
    <x v="7"/>
    <x v="251"/>
    <n v="411.74"/>
    <x v="1"/>
  </r>
  <r>
    <x v="7"/>
    <x v="252"/>
    <n v="405.33"/>
    <x v="1"/>
  </r>
  <r>
    <x v="7"/>
    <x v="176"/>
    <n v="5052.5"/>
    <x v="1"/>
  </r>
  <r>
    <x v="7"/>
    <x v="253"/>
    <n v="2049.0300000000002"/>
    <x v="1"/>
  </r>
  <r>
    <x v="7"/>
    <x v="254"/>
    <n v="297"/>
    <x v="1"/>
  </r>
  <r>
    <x v="7"/>
    <x v="255"/>
    <n v="550"/>
    <x v="1"/>
  </r>
  <r>
    <x v="7"/>
    <x v="256"/>
    <n v="257.45999999999998"/>
    <x v="1"/>
  </r>
  <r>
    <x v="7"/>
    <x v="257"/>
    <n v="194.84"/>
    <x v="1"/>
  </r>
  <r>
    <x v="7"/>
    <x v="133"/>
    <n v="708"/>
    <x v="1"/>
  </r>
  <r>
    <x v="7"/>
    <x v="258"/>
    <n v="139.91999999999999"/>
    <x v="1"/>
  </r>
  <r>
    <x v="7"/>
    <x v="92"/>
    <n v="659.76"/>
    <x v="1"/>
  </r>
  <r>
    <x v="7"/>
    <x v="120"/>
    <n v="18"/>
    <x v="1"/>
  </r>
  <r>
    <x v="7"/>
    <x v="134"/>
    <n v="1579.6"/>
    <x v="1"/>
  </r>
  <r>
    <x v="7"/>
    <x v="129"/>
    <n v="155"/>
    <x v="1"/>
  </r>
  <r>
    <x v="7"/>
    <x v="259"/>
    <n v="2422.3000000000002"/>
    <x v="1"/>
  </r>
  <r>
    <x v="7"/>
    <x v="173"/>
    <n v="8826"/>
    <x v="1"/>
  </r>
  <r>
    <x v="7"/>
    <x v="122"/>
    <n v="994"/>
    <x v="1"/>
  </r>
  <r>
    <x v="7"/>
    <x v="117"/>
    <n v="179.74"/>
    <x v="1"/>
  </r>
  <r>
    <x v="7"/>
    <x v="260"/>
    <n v="1167.77"/>
    <x v="1"/>
  </r>
  <r>
    <x v="7"/>
    <x v="142"/>
    <n v="160.22"/>
    <x v="1"/>
  </r>
  <r>
    <x v="7"/>
    <x v="110"/>
    <n v="733"/>
    <x v="1"/>
  </r>
  <r>
    <x v="7"/>
    <x v="261"/>
    <n v="217.2"/>
    <x v="1"/>
  </r>
  <r>
    <x v="7"/>
    <x v="262"/>
    <n v="2258"/>
    <x v="1"/>
  </r>
  <r>
    <x v="7"/>
    <x v="263"/>
    <n v="506.32"/>
    <x v="1"/>
  </r>
  <r>
    <x v="7"/>
    <x v="264"/>
    <n v="1274.5"/>
    <x v="1"/>
  </r>
  <r>
    <x v="7"/>
    <x v="265"/>
    <n v="1009.4"/>
    <x v="1"/>
  </r>
  <r>
    <x v="7"/>
    <x v="266"/>
    <n v="1435.86"/>
    <x v="1"/>
  </r>
  <r>
    <x v="7"/>
    <x v="100"/>
    <n v="13.2"/>
    <x v="1"/>
  </r>
  <r>
    <x v="7"/>
    <x v="267"/>
    <n v="602.1"/>
    <x v="1"/>
  </r>
  <r>
    <x v="7"/>
    <x v="268"/>
    <n v="297.97000000000003"/>
    <x v="1"/>
  </r>
  <r>
    <x v="7"/>
    <x v="172"/>
    <n v="824"/>
    <x v="1"/>
  </r>
  <r>
    <x v="7"/>
    <x v="175"/>
    <n v="845.84"/>
    <x v="1"/>
  </r>
  <r>
    <x v="7"/>
    <x v="269"/>
    <n v="1180"/>
    <x v="1"/>
  </r>
  <r>
    <x v="7"/>
    <x v="121"/>
    <n v="201.41"/>
    <x v="1"/>
  </r>
  <r>
    <x v="7"/>
    <x v="167"/>
    <n v="27.85"/>
    <x v="1"/>
  </r>
  <r>
    <x v="7"/>
    <x v="70"/>
    <n v="19.989999999999998"/>
    <x v="1"/>
  </r>
  <r>
    <x v="7"/>
    <x v="106"/>
    <n v="1013.3"/>
    <x v="1"/>
  </r>
  <r>
    <x v="7"/>
    <x v="270"/>
    <n v="528"/>
    <x v="1"/>
  </r>
  <r>
    <x v="7"/>
    <x v="271"/>
    <n v="949.95"/>
    <x v="1"/>
  </r>
  <r>
    <x v="7"/>
    <x v="272"/>
    <n v="248"/>
    <x v="1"/>
  </r>
  <r>
    <x v="7"/>
    <x v="273"/>
    <n v="218.93"/>
    <x v="1"/>
  </r>
  <r>
    <x v="7"/>
    <x v="274"/>
    <n v="474.39"/>
    <x v="1"/>
  </r>
  <r>
    <x v="7"/>
    <x v="275"/>
    <n v="50"/>
    <x v="1"/>
  </r>
  <r>
    <x v="7"/>
    <x v="104"/>
    <n v="282.5"/>
    <x v="1"/>
  </r>
  <r>
    <x v="7"/>
    <x v="90"/>
    <n v="213.33"/>
    <x v="1"/>
  </r>
  <r>
    <x v="7"/>
    <x v="276"/>
    <n v="6575.4"/>
    <x v="1"/>
  </r>
  <r>
    <x v="7"/>
    <x v="277"/>
    <n v="565.78"/>
    <x v="1"/>
  </r>
  <r>
    <x v="7"/>
    <x v="278"/>
    <n v="288.39999999999998"/>
    <x v="1"/>
  </r>
  <r>
    <x v="7"/>
    <x v="279"/>
    <n v="125"/>
    <x v="1"/>
  </r>
  <r>
    <x v="7"/>
    <x v="80"/>
    <n v="70.849999999999994"/>
    <x v="1"/>
  </r>
  <r>
    <x v="7"/>
    <x v="174"/>
    <n v="408.72"/>
    <x v="1"/>
  </r>
  <r>
    <x v="7"/>
    <x v="280"/>
    <n v="415"/>
    <x v="1"/>
  </r>
  <r>
    <x v="7"/>
    <x v="149"/>
    <n v="99"/>
    <x v="1"/>
  </r>
  <r>
    <x v="7"/>
    <x v="281"/>
    <n v="907.5"/>
    <x v="1"/>
  </r>
  <r>
    <x v="7"/>
    <x v="282"/>
    <n v="69.06"/>
    <x v="1"/>
  </r>
  <r>
    <x v="7"/>
    <x v="69"/>
    <n v="329"/>
    <x v="1"/>
  </r>
  <r>
    <x v="7"/>
    <x v="140"/>
    <n v="36"/>
    <x v="1"/>
  </r>
  <r>
    <x v="7"/>
    <x v="67"/>
    <n v="1981.56"/>
    <x v="1"/>
  </r>
  <r>
    <x v="7"/>
    <x v="283"/>
    <n v="165"/>
    <x v="1"/>
  </r>
  <r>
    <x v="7"/>
    <x v="284"/>
    <n v="6499"/>
    <x v="1"/>
  </r>
  <r>
    <x v="7"/>
    <x v="285"/>
    <n v="207"/>
    <x v="1"/>
  </r>
  <r>
    <x v="7"/>
    <x v="132"/>
    <n v="400.5"/>
    <x v="1"/>
  </r>
  <r>
    <x v="7"/>
    <x v="139"/>
    <n v="11420.65"/>
    <x v="1"/>
  </r>
  <r>
    <x v="7"/>
    <x v="286"/>
    <n v="149"/>
    <x v="1"/>
  </r>
  <r>
    <x v="7"/>
    <x v="109"/>
    <n v="5684.12"/>
    <x v="1"/>
  </r>
  <r>
    <x v="7"/>
    <x v="112"/>
    <n v="1393.38"/>
    <x v="1"/>
  </r>
  <r>
    <x v="7"/>
    <x v="98"/>
    <n v="372.83"/>
    <x v="1"/>
  </r>
  <r>
    <x v="7"/>
    <x v="131"/>
    <n v="550.79999999999995"/>
    <x v="1"/>
  </r>
  <r>
    <x v="7"/>
    <x v="135"/>
    <n v="26.72"/>
    <x v="1"/>
  </r>
  <r>
    <x v="7"/>
    <x v="287"/>
    <n v="20"/>
    <x v="1"/>
  </r>
  <r>
    <x v="7"/>
    <x v="288"/>
    <n v="90.87"/>
    <x v="1"/>
  </r>
  <r>
    <x v="7"/>
    <x v="145"/>
    <n v="7898.67"/>
    <x v="1"/>
  </r>
  <r>
    <x v="7"/>
    <x v="162"/>
    <n v="3182.7"/>
    <x v="1"/>
  </r>
  <r>
    <x v="7"/>
    <x v="128"/>
    <n v="82.35"/>
    <x v="1"/>
  </r>
  <r>
    <x v="7"/>
    <x v="289"/>
    <n v="341"/>
    <x v="1"/>
  </r>
  <r>
    <x v="7"/>
    <x v="76"/>
    <n v="4127.1099999999997"/>
    <x v="1"/>
  </r>
  <r>
    <x v="7"/>
    <x v="156"/>
    <n v="545.4"/>
    <x v="1"/>
  </r>
  <r>
    <x v="7"/>
    <x v="150"/>
    <n v="450"/>
    <x v="1"/>
  </r>
  <r>
    <x v="7"/>
    <x v="290"/>
    <n v="98.14"/>
    <x v="1"/>
  </r>
  <r>
    <x v="7"/>
    <x v="159"/>
    <n v="994.89"/>
    <x v="1"/>
  </r>
  <r>
    <x v="7"/>
    <x v="291"/>
    <n v="226"/>
    <x v="1"/>
  </r>
  <r>
    <x v="7"/>
    <x v="292"/>
    <n v="562.02"/>
    <x v="1"/>
  </r>
  <r>
    <x v="7"/>
    <x v="293"/>
    <n v="629"/>
    <x v="1"/>
  </r>
  <r>
    <x v="7"/>
    <x v="144"/>
    <n v="1841.7"/>
    <x v="1"/>
  </r>
  <r>
    <x v="7"/>
    <x v="108"/>
    <n v="50"/>
    <x v="1"/>
  </r>
  <r>
    <x v="7"/>
    <x v="94"/>
    <n v="3227.14"/>
    <x v="1"/>
  </r>
  <r>
    <x v="7"/>
    <x v="294"/>
    <n v="129"/>
    <x v="1"/>
  </r>
  <r>
    <x v="7"/>
    <x v="295"/>
    <n v="274"/>
    <x v="1"/>
  </r>
  <r>
    <x v="7"/>
    <x v="102"/>
    <n v="4424.5600000000004"/>
    <x v="1"/>
  </r>
  <r>
    <x v="7"/>
    <x v="155"/>
    <n v="6377.86"/>
    <x v="1"/>
  </r>
  <r>
    <x v="7"/>
    <x v="103"/>
    <n v="395"/>
    <x v="1"/>
  </r>
  <r>
    <x v="7"/>
    <x v="296"/>
    <n v="1994.9"/>
    <x v="1"/>
  </r>
  <r>
    <x v="7"/>
    <x v="136"/>
    <n v="2001.3"/>
    <x v="1"/>
  </r>
  <r>
    <x v="7"/>
    <x v="97"/>
    <n v="253"/>
    <x v="1"/>
  </r>
  <r>
    <x v="7"/>
    <x v="164"/>
    <n v="85.12"/>
    <x v="1"/>
  </r>
  <r>
    <x v="7"/>
    <x v="85"/>
    <n v="14"/>
    <x v="1"/>
  </r>
  <r>
    <x v="8"/>
    <x v="182"/>
    <n v="568.5"/>
    <x v="1"/>
  </r>
  <r>
    <x v="8"/>
    <x v="112"/>
    <n v="372.1"/>
    <x v="1"/>
  </r>
  <r>
    <x v="9"/>
    <x v="186"/>
    <n v="5584.16"/>
    <x v="1"/>
  </r>
  <r>
    <x v="9"/>
    <x v="297"/>
    <n v="25000"/>
    <x v="1"/>
  </r>
  <r>
    <x v="9"/>
    <x v="298"/>
    <n v="4800"/>
    <x v="1"/>
  </r>
  <r>
    <x v="9"/>
    <x v="299"/>
    <n v="14400"/>
    <x v="1"/>
  </r>
  <r>
    <x v="9"/>
    <x v="300"/>
    <n v="50400"/>
    <x v="1"/>
  </r>
  <r>
    <x v="9"/>
    <x v="301"/>
    <n v="67500"/>
    <x v="1"/>
  </r>
  <r>
    <x v="9"/>
    <x v="302"/>
    <n v="4000"/>
    <x v="1"/>
  </r>
  <r>
    <x v="9"/>
    <x v="303"/>
    <n v="25500"/>
    <x v="1"/>
  </r>
  <r>
    <x v="9"/>
    <x v="304"/>
    <n v="11760"/>
    <x v="1"/>
  </r>
  <r>
    <x v="9"/>
    <x v="305"/>
    <n v="8276.7800000000007"/>
    <x v="1"/>
  </r>
  <r>
    <x v="9"/>
    <x v="306"/>
    <n v="1732.74"/>
    <x v="1"/>
  </r>
  <r>
    <x v="9"/>
    <x v="307"/>
    <n v="8175.55"/>
    <x v="1"/>
  </r>
  <r>
    <x v="9"/>
    <x v="308"/>
    <n v="643"/>
    <x v="1"/>
  </r>
  <r>
    <x v="9"/>
    <x v="309"/>
    <n v="6100"/>
    <x v="1"/>
  </r>
  <r>
    <x v="9"/>
    <x v="310"/>
    <n v="15184.21"/>
    <x v="1"/>
  </r>
  <r>
    <x v="9"/>
    <x v="311"/>
    <n v="3994.5"/>
    <x v="1"/>
  </r>
  <r>
    <x v="10"/>
    <x v="312"/>
    <n v="3399"/>
    <x v="1"/>
  </r>
  <r>
    <x v="10"/>
    <x v="191"/>
    <n v="12646"/>
    <x v="1"/>
  </r>
  <r>
    <x v="11"/>
    <x v="197"/>
    <n v="1835.56"/>
    <x v="1"/>
  </r>
  <r>
    <x v="11"/>
    <x v="313"/>
    <n v="1053.58"/>
    <x v="1"/>
  </r>
  <r>
    <x v="11"/>
    <x v="194"/>
    <n v="2916"/>
    <x v="1"/>
  </r>
  <r>
    <x v="11"/>
    <x v="192"/>
    <n v="30782.46"/>
    <x v="1"/>
  </r>
  <r>
    <x v="0"/>
    <x v="0"/>
    <n v="388.5"/>
    <x v="2"/>
  </r>
  <r>
    <x v="0"/>
    <x v="314"/>
    <n v="11980"/>
    <x v="2"/>
  </r>
  <r>
    <x v="0"/>
    <x v="315"/>
    <n v="1837.12"/>
    <x v="2"/>
  </r>
  <r>
    <x v="0"/>
    <x v="1"/>
    <n v="299"/>
    <x v="2"/>
  </r>
  <r>
    <x v="1"/>
    <x v="3"/>
    <n v="1275"/>
    <x v="2"/>
  </r>
  <r>
    <x v="1"/>
    <x v="316"/>
    <n v="4550"/>
    <x v="2"/>
  </r>
  <r>
    <x v="1"/>
    <x v="317"/>
    <n v="2546.23"/>
    <x v="2"/>
  </r>
  <r>
    <x v="1"/>
    <x v="318"/>
    <n v="1270"/>
    <x v="2"/>
  </r>
  <r>
    <x v="1"/>
    <x v="4"/>
    <n v="27849"/>
    <x v="2"/>
  </r>
  <r>
    <x v="1"/>
    <x v="319"/>
    <n v="3605"/>
    <x v="2"/>
  </r>
  <r>
    <x v="1"/>
    <x v="203"/>
    <n v="188409.13"/>
    <x v="2"/>
  </r>
  <r>
    <x v="1"/>
    <x v="320"/>
    <n v="6520"/>
    <x v="2"/>
  </r>
  <r>
    <x v="1"/>
    <x v="2"/>
    <n v="600"/>
    <x v="2"/>
  </r>
  <r>
    <x v="2"/>
    <x v="217"/>
    <n v="4421.28"/>
    <x v="2"/>
  </r>
  <r>
    <x v="2"/>
    <x v="321"/>
    <n v="3135.77"/>
    <x v="2"/>
  </r>
  <r>
    <x v="2"/>
    <x v="22"/>
    <n v="208.32"/>
    <x v="2"/>
  </r>
  <r>
    <x v="2"/>
    <x v="322"/>
    <n v="318.97000000000003"/>
    <x v="2"/>
  </r>
  <r>
    <x v="2"/>
    <x v="323"/>
    <n v="4721.49"/>
    <x v="2"/>
  </r>
  <r>
    <x v="2"/>
    <x v="324"/>
    <n v="370"/>
    <x v="2"/>
  </r>
  <r>
    <x v="2"/>
    <x v="225"/>
    <n v="159"/>
    <x v="2"/>
  </r>
  <r>
    <x v="2"/>
    <x v="30"/>
    <n v="297.97000000000003"/>
    <x v="2"/>
  </r>
  <r>
    <x v="2"/>
    <x v="8"/>
    <n v="1470"/>
    <x v="2"/>
  </r>
  <r>
    <x v="2"/>
    <x v="325"/>
    <n v="4144"/>
    <x v="2"/>
  </r>
  <r>
    <x v="2"/>
    <x v="24"/>
    <n v="424.68"/>
    <x v="2"/>
  </r>
  <r>
    <x v="2"/>
    <x v="25"/>
    <n v="1094.57"/>
    <x v="2"/>
  </r>
  <r>
    <x v="2"/>
    <x v="227"/>
    <n v="1350"/>
    <x v="2"/>
  </r>
  <r>
    <x v="2"/>
    <x v="326"/>
    <n v="1350.03"/>
    <x v="2"/>
  </r>
  <r>
    <x v="2"/>
    <x v="327"/>
    <n v="2750"/>
    <x v="2"/>
  </r>
  <r>
    <x v="2"/>
    <x v="328"/>
    <n v="693.75"/>
    <x v="2"/>
  </r>
  <r>
    <x v="2"/>
    <x v="222"/>
    <n v="7200"/>
    <x v="2"/>
  </r>
  <r>
    <x v="2"/>
    <x v="220"/>
    <n v="344.84"/>
    <x v="2"/>
  </r>
  <r>
    <x v="2"/>
    <x v="329"/>
    <n v="3000"/>
    <x v="2"/>
  </r>
  <r>
    <x v="2"/>
    <x v="330"/>
    <n v="848.64"/>
    <x v="2"/>
  </r>
  <r>
    <x v="2"/>
    <x v="214"/>
    <n v="1193.71"/>
    <x v="2"/>
  </r>
  <r>
    <x v="2"/>
    <x v="331"/>
    <n v="420"/>
    <x v="2"/>
  </r>
  <r>
    <x v="2"/>
    <x v="332"/>
    <n v="23651.75"/>
    <x v="2"/>
  </r>
  <r>
    <x v="2"/>
    <x v="219"/>
    <n v="120"/>
    <x v="2"/>
  </r>
  <r>
    <x v="2"/>
    <x v="23"/>
    <n v="512.39"/>
    <x v="2"/>
  </r>
  <r>
    <x v="2"/>
    <x v="333"/>
    <n v="11241"/>
    <x v="2"/>
  </r>
  <r>
    <x v="2"/>
    <x v="35"/>
    <n v="342.54"/>
    <x v="2"/>
  </r>
  <r>
    <x v="2"/>
    <x v="20"/>
    <n v="319.14"/>
    <x v="2"/>
  </r>
  <r>
    <x v="2"/>
    <x v="38"/>
    <n v="9606.4"/>
    <x v="2"/>
  </r>
  <r>
    <x v="2"/>
    <x v="221"/>
    <n v="760"/>
    <x v="2"/>
  </r>
  <r>
    <x v="2"/>
    <x v="334"/>
    <n v="574"/>
    <x v="2"/>
  </r>
  <r>
    <x v="2"/>
    <x v="335"/>
    <n v="9675"/>
    <x v="2"/>
  </r>
  <r>
    <x v="2"/>
    <x v="29"/>
    <n v="71051"/>
    <x v="2"/>
  </r>
  <r>
    <x v="2"/>
    <x v="336"/>
    <n v="708.64"/>
    <x v="2"/>
  </r>
  <r>
    <x v="2"/>
    <x v="337"/>
    <n v="1087.5"/>
    <x v="2"/>
  </r>
  <r>
    <x v="2"/>
    <x v="206"/>
    <n v="682"/>
    <x v="2"/>
  </r>
  <r>
    <x v="2"/>
    <x v="18"/>
    <n v="723.89"/>
    <x v="2"/>
  </r>
  <r>
    <x v="2"/>
    <x v="338"/>
    <n v="1600"/>
    <x v="2"/>
  </r>
  <r>
    <x v="2"/>
    <x v="39"/>
    <n v="4965"/>
    <x v="2"/>
  </r>
  <r>
    <x v="2"/>
    <x v="215"/>
    <n v="1274.93"/>
    <x v="2"/>
  </r>
  <r>
    <x v="2"/>
    <x v="339"/>
    <n v="65.67"/>
    <x v="2"/>
  </r>
  <r>
    <x v="2"/>
    <x v="340"/>
    <n v="6000"/>
    <x v="2"/>
  </r>
  <r>
    <x v="2"/>
    <x v="341"/>
    <n v="427.4"/>
    <x v="2"/>
  </r>
  <r>
    <x v="2"/>
    <x v="342"/>
    <n v="177"/>
    <x v="2"/>
  </r>
  <r>
    <x v="2"/>
    <x v="343"/>
    <n v="1482.05"/>
    <x v="2"/>
  </r>
  <r>
    <x v="2"/>
    <x v="17"/>
    <n v="1611"/>
    <x v="2"/>
  </r>
  <r>
    <x v="2"/>
    <x v="344"/>
    <n v="47546"/>
    <x v="2"/>
  </r>
  <r>
    <x v="2"/>
    <x v="26"/>
    <n v="3767.67"/>
    <x v="2"/>
  </r>
  <r>
    <x v="2"/>
    <x v="345"/>
    <n v="6644.79"/>
    <x v="2"/>
  </r>
  <r>
    <x v="2"/>
    <x v="346"/>
    <n v="1325"/>
    <x v="2"/>
  </r>
  <r>
    <x v="2"/>
    <x v="347"/>
    <n v="660.92"/>
    <x v="2"/>
  </r>
  <r>
    <x v="3"/>
    <x v="45"/>
    <n v="24173.82"/>
    <x v="2"/>
  </r>
  <r>
    <x v="3"/>
    <x v="37"/>
    <n v="1950"/>
    <x v="2"/>
  </r>
  <r>
    <x v="3"/>
    <x v="42"/>
    <n v="3363.27"/>
    <x v="2"/>
  </r>
  <r>
    <x v="3"/>
    <x v="44"/>
    <n v="68961.14"/>
    <x v="2"/>
  </r>
  <r>
    <x v="4"/>
    <x v="52"/>
    <n v="759.55"/>
    <x v="2"/>
  </r>
  <r>
    <x v="4"/>
    <x v="348"/>
    <n v="547.09"/>
    <x v="2"/>
  </r>
  <r>
    <x v="4"/>
    <x v="349"/>
    <n v="13916.96"/>
    <x v="2"/>
  </r>
  <r>
    <x v="4"/>
    <x v="350"/>
    <n v="456.5"/>
    <x v="2"/>
  </r>
  <r>
    <x v="4"/>
    <x v="351"/>
    <n v="6000"/>
    <x v="2"/>
  </r>
  <r>
    <x v="4"/>
    <x v="235"/>
    <n v="89"/>
    <x v="2"/>
  </r>
  <r>
    <x v="4"/>
    <x v="352"/>
    <n v="430"/>
    <x v="2"/>
  </r>
  <r>
    <x v="4"/>
    <x v="54"/>
    <n v="3859.01"/>
    <x v="2"/>
  </r>
  <r>
    <x v="5"/>
    <x v="353"/>
    <n v="1690"/>
    <x v="2"/>
  </r>
  <r>
    <x v="5"/>
    <x v="60"/>
    <n v="129.5"/>
    <x v="2"/>
  </r>
  <r>
    <x v="5"/>
    <x v="61"/>
    <n v="81067.14"/>
    <x v="2"/>
  </r>
  <r>
    <x v="5"/>
    <x v="62"/>
    <n v="9024.5"/>
    <x v="2"/>
  </r>
  <r>
    <x v="5"/>
    <x v="57"/>
    <n v="20954.77"/>
    <x v="2"/>
  </r>
  <r>
    <x v="6"/>
    <x v="354"/>
    <n v="3162"/>
    <x v="2"/>
  </r>
  <r>
    <x v="6"/>
    <x v="246"/>
    <n v="93.18"/>
    <x v="2"/>
  </r>
  <r>
    <x v="6"/>
    <x v="355"/>
    <n v="319.5"/>
    <x v="2"/>
  </r>
  <r>
    <x v="6"/>
    <x v="61"/>
    <n v="1686.33"/>
    <x v="2"/>
  </r>
  <r>
    <x v="6"/>
    <x v="57"/>
    <n v="324"/>
    <x v="2"/>
  </r>
  <r>
    <x v="6"/>
    <x v="66"/>
    <n v="197.84"/>
    <x v="2"/>
  </r>
  <r>
    <x v="6"/>
    <x v="356"/>
    <n v="3530"/>
    <x v="2"/>
  </r>
  <r>
    <x v="6"/>
    <x v="357"/>
    <n v="5300"/>
    <x v="2"/>
  </r>
  <r>
    <x v="6"/>
    <x v="64"/>
    <n v="996"/>
    <x v="2"/>
  </r>
  <r>
    <x v="6"/>
    <x v="63"/>
    <n v="11106.72"/>
    <x v="2"/>
  </r>
  <r>
    <x v="6"/>
    <x v="358"/>
    <n v="9081.48"/>
    <x v="2"/>
  </r>
  <r>
    <x v="6"/>
    <x v="359"/>
    <n v="12500"/>
    <x v="2"/>
  </r>
  <r>
    <x v="6"/>
    <x v="360"/>
    <n v="41.95"/>
    <x v="2"/>
  </r>
  <r>
    <x v="6"/>
    <x v="361"/>
    <n v="11133"/>
    <x v="2"/>
  </r>
  <r>
    <x v="7"/>
    <x v="362"/>
    <n v="5085.66"/>
    <x v="2"/>
  </r>
  <r>
    <x v="7"/>
    <x v="363"/>
    <n v="156"/>
    <x v="2"/>
  </r>
  <r>
    <x v="7"/>
    <x v="272"/>
    <n v="175"/>
    <x v="2"/>
  </r>
  <r>
    <x v="7"/>
    <x v="128"/>
    <n v="292"/>
    <x v="2"/>
  </r>
  <r>
    <x v="7"/>
    <x v="364"/>
    <n v="940.8"/>
    <x v="2"/>
  </r>
  <r>
    <x v="7"/>
    <x v="365"/>
    <n v="2609.73"/>
    <x v="2"/>
  </r>
  <r>
    <x v="7"/>
    <x v="70"/>
    <n v="19.989999999999998"/>
    <x v="2"/>
  </r>
  <r>
    <x v="7"/>
    <x v="162"/>
    <n v="1555"/>
    <x v="2"/>
  </r>
  <r>
    <x v="7"/>
    <x v="366"/>
    <n v="53.5"/>
    <x v="2"/>
  </r>
  <r>
    <x v="7"/>
    <x v="141"/>
    <n v="9576.75"/>
    <x v="2"/>
  </r>
  <r>
    <x v="7"/>
    <x v="367"/>
    <n v="1778.67"/>
    <x v="2"/>
  </r>
  <r>
    <x v="7"/>
    <x v="368"/>
    <n v="627.65"/>
    <x v="2"/>
  </r>
  <r>
    <x v="7"/>
    <x v="170"/>
    <n v="171.51"/>
    <x v="2"/>
  </r>
  <r>
    <x v="7"/>
    <x v="86"/>
    <n v="1198.08"/>
    <x v="2"/>
  </r>
  <r>
    <x v="7"/>
    <x v="369"/>
    <n v="654.98"/>
    <x v="2"/>
  </r>
  <r>
    <x v="7"/>
    <x v="259"/>
    <n v="257.02"/>
    <x v="2"/>
  </r>
  <r>
    <x v="7"/>
    <x v="145"/>
    <n v="8249.1200000000008"/>
    <x v="2"/>
  </r>
  <r>
    <x v="7"/>
    <x v="99"/>
    <n v="1430.5"/>
    <x v="2"/>
  </r>
  <r>
    <x v="7"/>
    <x v="189"/>
    <n v="4319.5"/>
    <x v="2"/>
  </r>
  <r>
    <x v="7"/>
    <x v="144"/>
    <n v="1388.75"/>
    <x v="2"/>
  </r>
  <r>
    <x v="7"/>
    <x v="118"/>
    <n v="160.5"/>
    <x v="2"/>
  </r>
  <r>
    <x v="7"/>
    <x v="175"/>
    <n v="2099.88"/>
    <x v="2"/>
  </r>
  <r>
    <x v="7"/>
    <x v="370"/>
    <n v="4469.72"/>
    <x v="2"/>
  </r>
  <r>
    <x v="7"/>
    <x v="136"/>
    <n v="1711.8"/>
    <x v="2"/>
  </r>
  <r>
    <x v="7"/>
    <x v="371"/>
    <n v="306"/>
    <x v="2"/>
  </r>
  <r>
    <x v="7"/>
    <x v="150"/>
    <n v="900"/>
    <x v="2"/>
  </r>
  <r>
    <x v="7"/>
    <x v="102"/>
    <n v="1080.9100000000001"/>
    <x v="2"/>
  </r>
  <r>
    <x v="7"/>
    <x v="372"/>
    <n v="420"/>
    <x v="2"/>
  </r>
  <r>
    <x v="7"/>
    <x v="107"/>
    <n v="118.55"/>
    <x v="2"/>
  </r>
  <r>
    <x v="7"/>
    <x v="373"/>
    <n v="3338.47"/>
    <x v="2"/>
  </r>
  <r>
    <x v="7"/>
    <x v="374"/>
    <n v="2324.1999999999998"/>
    <x v="2"/>
  </r>
  <r>
    <x v="7"/>
    <x v="75"/>
    <n v="1351.95"/>
    <x v="2"/>
  </r>
  <r>
    <x v="7"/>
    <x v="375"/>
    <n v="68.849999999999994"/>
    <x v="2"/>
  </r>
  <r>
    <x v="7"/>
    <x v="376"/>
    <n v="350.02"/>
    <x v="2"/>
  </r>
  <r>
    <x v="7"/>
    <x v="377"/>
    <n v="692.22"/>
    <x v="2"/>
  </r>
  <r>
    <x v="7"/>
    <x v="378"/>
    <n v="315.45999999999998"/>
    <x v="2"/>
  </r>
  <r>
    <x v="7"/>
    <x v="104"/>
    <n v="50"/>
    <x v="2"/>
  </r>
  <r>
    <x v="7"/>
    <x v="278"/>
    <n v="447.71"/>
    <x v="2"/>
  </r>
  <r>
    <x v="7"/>
    <x v="379"/>
    <n v="359.7"/>
    <x v="2"/>
  </r>
  <r>
    <x v="7"/>
    <x v="380"/>
    <n v="587.24"/>
    <x v="2"/>
  </r>
  <r>
    <x v="7"/>
    <x v="108"/>
    <n v="50"/>
    <x v="2"/>
  </r>
  <r>
    <x v="7"/>
    <x v="381"/>
    <n v="1497"/>
    <x v="2"/>
  </r>
  <r>
    <x v="7"/>
    <x v="382"/>
    <n v="12.06"/>
    <x v="2"/>
  </r>
  <r>
    <x v="7"/>
    <x v="97"/>
    <n v="895"/>
    <x v="2"/>
  </r>
  <r>
    <x v="7"/>
    <x v="148"/>
    <n v="17498.7"/>
    <x v="2"/>
  </r>
  <r>
    <x v="7"/>
    <x v="383"/>
    <n v="257"/>
    <x v="2"/>
  </r>
  <r>
    <x v="7"/>
    <x v="90"/>
    <n v="5132.04"/>
    <x v="2"/>
  </r>
  <r>
    <x v="7"/>
    <x v="94"/>
    <n v="3057.44"/>
    <x v="2"/>
  </r>
  <r>
    <x v="7"/>
    <x v="167"/>
    <n v="37.22"/>
    <x v="2"/>
  </r>
  <r>
    <x v="7"/>
    <x v="140"/>
    <n v="36"/>
    <x v="2"/>
  </r>
  <r>
    <x v="7"/>
    <x v="109"/>
    <n v="3833.74"/>
    <x v="2"/>
  </r>
  <r>
    <x v="7"/>
    <x v="384"/>
    <n v="5407.5"/>
    <x v="2"/>
  </r>
  <r>
    <x v="7"/>
    <x v="385"/>
    <n v="539.65"/>
    <x v="2"/>
  </r>
  <r>
    <x v="7"/>
    <x v="85"/>
    <n v="14"/>
    <x v="2"/>
  </r>
  <r>
    <x v="7"/>
    <x v="261"/>
    <n v="165.18"/>
    <x v="2"/>
  </r>
  <r>
    <x v="7"/>
    <x v="125"/>
    <n v="389"/>
    <x v="2"/>
  </r>
  <r>
    <x v="7"/>
    <x v="159"/>
    <n v="1706.71"/>
    <x v="2"/>
  </r>
  <r>
    <x v="7"/>
    <x v="386"/>
    <n v="762"/>
    <x v="2"/>
  </r>
  <r>
    <x v="7"/>
    <x v="91"/>
    <n v="2966.68"/>
    <x v="2"/>
  </r>
  <r>
    <x v="7"/>
    <x v="387"/>
    <n v="2630"/>
    <x v="2"/>
  </r>
  <r>
    <x v="7"/>
    <x v="120"/>
    <n v="278"/>
    <x v="2"/>
  </r>
  <r>
    <x v="7"/>
    <x v="172"/>
    <n v="451"/>
    <x v="2"/>
  </r>
  <r>
    <x v="7"/>
    <x v="73"/>
    <n v="51.16"/>
    <x v="2"/>
  </r>
  <r>
    <x v="7"/>
    <x v="174"/>
    <n v="554.19000000000005"/>
    <x v="2"/>
  </r>
  <r>
    <x v="7"/>
    <x v="173"/>
    <n v="4350"/>
    <x v="2"/>
  </r>
  <r>
    <x v="7"/>
    <x v="79"/>
    <n v="12585.3"/>
    <x v="2"/>
  </r>
  <r>
    <x v="7"/>
    <x v="388"/>
    <n v="62.65"/>
    <x v="2"/>
  </r>
  <r>
    <x v="7"/>
    <x v="69"/>
    <n v="658"/>
    <x v="2"/>
  </r>
  <r>
    <x v="7"/>
    <x v="96"/>
    <n v="41.15"/>
    <x v="2"/>
  </r>
  <r>
    <x v="7"/>
    <x v="67"/>
    <n v="2962.14"/>
    <x v="2"/>
  </r>
  <r>
    <x v="7"/>
    <x v="389"/>
    <n v="775.95"/>
    <x v="2"/>
  </r>
  <r>
    <x v="7"/>
    <x v="390"/>
    <n v="94.8"/>
    <x v="2"/>
  </r>
  <r>
    <x v="7"/>
    <x v="391"/>
    <n v="35.549999999999997"/>
    <x v="2"/>
  </r>
  <r>
    <x v="7"/>
    <x v="392"/>
    <n v="4414"/>
    <x v="2"/>
  </r>
  <r>
    <x v="7"/>
    <x v="393"/>
    <n v="1934.37"/>
    <x v="2"/>
  </r>
  <r>
    <x v="7"/>
    <x v="135"/>
    <n v="29.88"/>
    <x v="2"/>
  </r>
  <r>
    <x v="7"/>
    <x v="78"/>
    <n v="7266.51"/>
    <x v="2"/>
  </r>
  <r>
    <x v="7"/>
    <x v="149"/>
    <n v="99"/>
    <x v="2"/>
  </r>
  <r>
    <x v="7"/>
    <x v="394"/>
    <n v="689"/>
    <x v="2"/>
  </r>
  <r>
    <x v="7"/>
    <x v="395"/>
    <n v="1400"/>
    <x v="2"/>
  </r>
  <r>
    <x v="7"/>
    <x v="105"/>
    <n v="2906"/>
    <x v="2"/>
  </r>
  <r>
    <x v="7"/>
    <x v="176"/>
    <n v="5723"/>
    <x v="2"/>
  </r>
  <r>
    <x v="7"/>
    <x v="156"/>
    <n v="545.4"/>
    <x v="2"/>
  </r>
  <r>
    <x v="7"/>
    <x v="396"/>
    <n v="7099.4"/>
    <x v="2"/>
  </r>
  <r>
    <x v="7"/>
    <x v="397"/>
    <n v="427.07"/>
    <x v="2"/>
  </r>
  <r>
    <x v="7"/>
    <x v="398"/>
    <n v="181.19"/>
    <x v="2"/>
  </r>
  <r>
    <x v="7"/>
    <x v="399"/>
    <n v="1859.5"/>
    <x v="2"/>
  </r>
  <r>
    <x v="7"/>
    <x v="400"/>
    <n v="1795"/>
    <x v="2"/>
  </r>
  <r>
    <x v="7"/>
    <x v="250"/>
    <n v="5331.75"/>
    <x v="2"/>
  </r>
  <r>
    <x v="7"/>
    <x v="255"/>
    <n v="408"/>
    <x v="2"/>
  </r>
  <r>
    <x v="7"/>
    <x v="283"/>
    <n v="547"/>
    <x v="2"/>
  </r>
  <r>
    <x v="7"/>
    <x v="401"/>
    <n v="199.61"/>
    <x v="2"/>
  </r>
  <r>
    <x v="7"/>
    <x v="131"/>
    <n v="517.6"/>
    <x v="2"/>
  </r>
  <r>
    <x v="7"/>
    <x v="139"/>
    <n v="1346.83"/>
    <x v="2"/>
  </r>
  <r>
    <x v="7"/>
    <x v="117"/>
    <n v="716.45"/>
    <x v="2"/>
  </r>
  <r>
    <x v="7"/>
    <x v="112"/>
    <n v="734.07"/>
    <x v="2"/>
  </r>
  <r>
    <x v="7"/>
    <x v="402"/>
    <n v="10.55"/>
    <x v="2"/>
  </r>
  <r>
    <x v="7"/>
    <x v="260"/>
    <n v="2125.1799999999998"/>
    <x v="2"/>
  </r>
  <r>
    <x v="7"/>
    <x v="403"/>
    <n v="1627.38"/>
    <x v="2"/>
  </r>
  <r>
    <x v="7"/>
    <x v="132"/>
    <n v="310.63"/>
    <x v="2"/>
  </r>
  <r>
    <x v="7"/>
    <x v="404"/>
    <n v="538"/>
    <x v="2"/>
  </r>
  <r>
    <x v="7"/>
    <x v="405"/>
    <n v="1013.6"/>
    <x v="2"/>
  </r>
  <r>
    <x v="7"/>
    <x v="406"/>
    <n v="216.95"/>
    <x v="2"/>
  </r>
  <r>
    <x v="7"/>
    <x v="407"/>
    <n v="728"/>
    <x v="2"/>
  </r>
  <r>
    <x v="7"/>
    <x v="408"/>
    <n v="286.74"/>
    <x v="2"/>
  </r>
  <r>
    <x v="8"/>
    <x v="182"/>
    <n v="1192"/>
    <x v="2"/>
  </r>
  <r>
    <x v="9"/>
    <x v="409"/>
    <n v="41134.69"/>
    <x v="2"/>
  </r>
  <r>
    <x v="9"/>
    <x v="410"/>
    <n v="918.75"/>
    <x v="2"/>
  </r>
  <r>
    <x v="9"/>
    <x v="309"/>
    <n v="15500"/>
    <x v="2"/>
  </r>
  <r>
    <x v="9"/>
    <x v="307"/>
    <n v="4983.87"/>
    <x v="2"/>
  </r>
  <r>
    <x v="9"/>
    <x v="411"/>
    <n v="3295"/>
    <x v="2"/>
  </r>
  <r>
    <x v="9"/>
    <x v="412"/>
    <n v="130256"/>
    <x v="2"/>
  </r>
  <r>
    <x v="9"/>
    <x v="413"/>
    <n v="3184"/>
    <x v="2"/>
  </r>
  <r>
    <x v="9"/>
    <x v="414"/>
    <n v="36672.300000000003"/>
    <x v="2"/>
  </r>
  <r>
    <x v="9"/>
    <x v="310"/>
    <n v="1966.81"/>
    <x v="2"/>
  </r>
  <r>
    <x v="9"/>
    <x v="415"/>
    <n v="3147.03"/>
    <x v="2"/>
  </r>
  <r>
    <x v="9"/>
    <x v="416"/>
    <n v="4937.8500000000004"/>
    <x v="2"/>
  </r>
  <r>
    <x v="9"/>
    <x v="417"/>
    <n v="7580"/>
    <x v="2"/>
  </r>
  <r>
    <x v="9"/>
    <x v="418"/>
    <n v="8695"/>
    <x v="2"/>
  </r>
  <r>
    <x v="9"/>
    <x v="419"/>
    <n v="107598"/>
    <x v="2"/>
  </r>
  <r>
    <x v="9"/>
    <x v="297"/>
    <n v="18729.990000000002"/>
    <x v="2"/>
  </r>
  <r>
    <x v="9"/>
    <x v="420"/>
    <n v="2400"/>
    <x v="2"/>
  </r>
  <r>
    <x v="9"/>
    <x v="421"/>
    <n v="2016.38"/>
    <x v="2"/>
  </r>
  <r>
    <x v="9"/>
    <x v="422"/>
    <n v="2250"/>
    <x v="2"/>
  </r>
  <r>
    <x v="9"/>
    <x v="184"/>
    <n v="530"/>
    <x v="2"/>
  </r>
  <r>
    <x v="9"/>
    <x v="145"/>
    <n v="1697"/>
    <x v="2"/>
  </r>
  <r>
    <x v="9"/>
    <x v="423"/>
    <n v="35484"/>
    <x v="2"/>
  </r>
  <r>
    <x v="9"/>
    <x v="298"/>
    <n v="28095"/>
    <x v="2"/>
  </r>
  <r>
    <x v="9"/>
    <x v="424"/>
    <n v="1995.44"/>
    <x v="2"/>
  </r>
  <r>
    <x v="9"/>
    <x v="425"/>
    <n v="4765.22"/>
    <x v="2"/>
  </r>
  <r>
    <x v="9"/>
    <x v="426"/>
    <n v="5322"/>
    <x v="2"/>
  </r>
  <r>
    <x v="9"/>
    <x v="427"/>
    <n v="15000"/>
    <x v="2"/>
  </r>
  <r>
    <x v="9"/>
    <x v="428"/>
    <n v="1500"/>
    <x v="2"/>
  </r>
  <r>
    <x v="9"/>
    <x v="183"/>
    <n v="67.5"/>
    <x v="2"/>
  </r>
  <r>
    <x v="9"/>
    <x v="429"/>
    <n v="3240"/>
    <x v="2"/>
  </r>
  <r>
    <x v="9"/>
    <x v="430"/>
    <n v="1237.5"/>
    <x v="2"/>
  </r>
  <r>
    <x v="9"/>
    <x v="431"/>
    <n v="2000"/>
    <x v="2"/>
  </r>
  <r>
    <x v="9"/>
    <x v="432"/>
    <n v="4950"/>
    <x v="2"/>
  </r>
  <r>
    <x v="9"/>
    <x v="433"/>
    <n v="989.56"/>
    <x v="2"/>
  </r>
  <r>
    <x v="9"/>
    <x v="434"/>
    <n v="6260"/>
    <x v="2"/>
  </r>
  <r>
    <x v="9"/>
    <x v="435"/>
    <n v="4125"/>
    <x v="2"/>
  </r>
  <r>
    <x v="9"/>
    <x v="186"/>
    <n v="3464.45"/>
    <x v="2"/>
  </r>
  <r>
    <x v="9"/>
    <x v="436"/>
    <n v="1200"/>
    <x v="2"/>
  </r>
  <r>
    <x v="10"/>
    <x v="437"/>
    <n v="2100"/>
    <x v="2"/>
  </r>
  <r>
    <x v="10"/>
    <x v="191"/>
    <n v="10074"/>
    <x v="2"/>
  </r>
  <r>
    <x v="10"/>
    <x v="312"/>
    <n v="2640"/>
    <x v="2"/>
  </r>
  <r>
    <x v="11"/>
    <x v="438"/>
    <n v="1400"/>
    <x v="2"/>
  </r>
  <r>
    <x v="11"/>
    <x v="192"/>
    <n v="1671"/>
    <x v="2"/>
  </r>
  <r>
    <x v="11"/>
    <x v="439"/>
    <n v="99.01"/>
    <x v="2"/>
  </r>
  <r>
    <x v="11"/>
    <x v="440"/>
    <n v="2625"/>
    <x v="2"/>
  </r>
  <r>
    <x v="11"/>
    <x v="441"/>
    <n v="1570.9"/>
    <x v="2"/>
  </r>
  <r>
    <x v="11"/>
    <x v="193"/>
    <n v="4680"/>
    <x v="2"/>
  </r>
  <r>
    <x v="11"/>
    <x v="442"/>
    <n v="85"/>
    <x v="2"/>
  </r>
  <r>
    <x v="11"/>
    <x v="443"/>
    <n v="6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8EFB3E-308F-42F0-8BD8-B37823BC5183}" name="PivotTable7" cacheId="9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468" firstHeaderRow="1" firstDataRow="1" firstDataCol="1"/>
  <pivotFields count="4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45">
        <item x="23"/>
        <item x="130"/>
        <item x="254"/>
        <item x="76"/>
        <item x="68"/>
        <item x="61"/>
        <item x="267"/>
        <item x="332"/>
        <item x="215"/>
        <item x="418"/>
        <item x="264"/>
        <item x="325"/>
        <item x="56"/>
        <item x="25"/>
        <item x="14"/>
        <item x="209"/>
        <item x="275"/>
        <item x="50"/>
        <item x="266"/>
        <item x="57"/>
        <item x="184"/>
        <item x="190"/>
        <item x="439"/>
        <item x="289"/>
        <item x="124"/>
        <item x="12"/>
        <item x="412"/>
        <item x="307"/>
        <item x="38"/>
        <item x="153"/>
        <item x="143"/>
        <item x="51"/>
        <item x="317"/>
        <item x="75"/>
        <item x="138"/>
        <item x="16"/>
        <item x="370"/>
        <item x="7"/>
        <item x="237"/>
        <item x="356"/>
        <item x="353"/>
        <item x="149"/>
        <item x="410"/>
        <item x="304"/>
        <item x="279"/>
        <item x="28"/>
        <item x="416"/>
        <item x="139"/>
        <item x="152"/>
        <item x="216"/>
        <item x="96"/>
        <item x="82"/>
        <item x="238"/>
        <item x="368"/>
        <item x="346"/>
        <item x="29"/>
        <item x="150"/>
        <item x="324"/>
        <item x="172"/>
        <item x="163"/>
        <item x="285"/>
        <item x="250"/>
        <item x="176"/>
        <item x="55"/>
        <item x="381"/>
        <item x="162"/>
        <item x="67"/>
        <item x="320"/>
        <item x="182"/>
        <item x="161"/>
        <item x="256"/>
        <item x="258"/>
        <item x="322"/>
        <item x="331"/>
        <item x="115"/>
        <item x="70"/>
        <item x="403"/>
        <item x="4"/>
        <item x="321"/>
        <item x="298"/>
        <item x="159"/>
        <item x="186"/>
        <item x="128"/>
        <item x="293"/>
        <item x="15"/>
        <item x="319"/>
        <item x="442"/>
        <item x="228"/>
        <item x="400"/>
        <item x="178"/>
        <item x="303"/>
        <item x="438"/>
        <item x="35"/>
        <item x="26"/>
        <item x="280"/>
        <item x="173"/>
        <item x="265"/>
        <item x="171"/>
        <item x="32"/>
        <item x="118"/>
        <item x="315"/>
        <item x="202"/>
        <item x="107"/>
        <item x="167"/>
        <item x="323"/>
        <item x="98"/>
        <item x="318"/>
        <item x="211"/>
        <item x="391"/>
        <item x="129"/>
        <item x="90"/>
        <item x="255"/>
        <item x="365"/>
        <item x="0"/>
        <item x="6"/>
        <item x="205"/>
        <item x="326"/>
        <item x="86"/>
        <item x="429"/>
        <item x="169"/>
        <item x="291"/>
        <item x="224"/>
        <item x="218"/>
        <item x="239"/>
        <item x="402"/>
        <item x="2"/>
        <item x="347"/>
        <item x="301"/>
        <item x="421"/>
        <item x="290"/>
        <item x="232"/>
        <item x="234"/>
        <item x="276"/>
        <item x="84"/>
        <item x="372"/>
        <item x="389"/>
        <item x="297"/>
        <item x="120"/>
        <item x="230"/>
        <item x="231"/>
        <item x="30"/>
        <item x="252"/>
        <item x="197"/>
        <item x="9"/>
        <item x="309"/>
        <item x="111"/>
        <item x="374"/>
        <item x="233"/>
        <item x="227"/>
        <item x="354"/>
        <item x="244"/>
        <item x="170"/>
        <item x="408"/>
        <item x="92"/>
        <item x="272"/>
        <item x="212"/>
        <item x="136"/>
        <item x="220"/>
        <item x="3"/>
        <item x="122"/>
        <item x="308"/>
        <item x="198"/>
        <item x="116"/>
        <item x="65"/>
        <item x="286"/>
        <item x="81"/>
        <item x="316"/>
        <item x="19"/>
        <item x="235"/>
        <item x="195"/>
        <item x="350"/>
        <item x="145"/>
        <item x="125"/>
        <item x="54"/>
        <item x="13"/>
        <item x="433"/>
        <item x="430"/>
        <item x="60"/>
        <item x="292"/>
        <item x="213"/>
        <item x="330"/>
        <item x="181"/>
        <item x="106"/>
        <item x="257"/>
        <item x="91"/>
        <item x="105"/>
        <item x="160"/>
        <item x="89"/>
        <item x="134"/>
        <item x="409"/>
        <item x="166"/>
        <item x="425"/>
        <item x="42"/>
        <item x="386"/>
        <item x="371"/>
        <item x="141"/>
        <item x="217"/>
        <item x="246"/>
        <item x="206"/>
        <item x="121"/>
        <item x="287"/>
        <item x="11"/>
        <item x="72"/>
        <item x="428"/>
        <item x="183"/>
        <item x="361"/>
        <item x="80"/>
        <item x="126"/>
        <item x="363"/>
        <item x="94"/>
        <item x="243"/>
        <item x="214"/>
        <item x="259"/>
        <item x="41"/>
        <item x="221"/>
        <item x="405"/>
        <item x="201"/>
        <item x="66"/>
        <item x="223"/>
        <item x="45"/>
        <item x="222"/>
        <item x="165"/>
        <item x="101"/>
        <item x="424"/>
        <item x="74"/>
        <item x="185"/>
        <item x="180"/>
        <item x="282"/>
        <item x="306"/>
        <item x="21"/>
        <item x="406"/>
        <item x="328"/>
        <item x="177"/>
        <item x="36"/>
        <item x="37"/>
        <item x="131"/>
        <item x="348"/>
        <item x="208"/>
        <item x="210"/>
        <item x="388"/>
        <item x="337"/>
        <item x="342"/>
        <item x="392"/>
        <item x="34"/>
        <item x="349"/>
        <item x="376"/>
        <item x="310"/>
        <item x="313"/>
        <item x="413"/>
        <item x="113"/>
        <item x="245"/>
        <item x="108"/>
        <item x="207"/>
        <item x="288"/>
        <item x="345"/>
        <item x="379"/>
        <item x="426"/>
        <item x="187"/>
        <item x="64"/>
        <item x="380"/>
        <item x="269"/>
        <item x="333"/>
        <item x="62"/>
        <item x="135"/>
        <item x="112"/>
        <item x="133"/>
        <item x="382"/>
        <item x="144"/>
        <item x="236"/>
        <item x="335"/>
        <item x="271"/>
        <item x="274"/>
        <item x="273"/>
        <item x="83"/>
        <item x="189"/>
        <item x="49"/>
        <item x="1"/>
        <item x="295"/>
        <item x="268"/>
        <item x="63"/>
        <item x="48"/>
        <item x="300"/>
        <item x="47"/>
        <item x="33"/>
        <item x="17"/>
        <item x="278"/>
        <item x="249"/>
        <item x="387"/>
        <item x="397"/>
        <item x="194"/>
        <item x="296"/>
        <item x="366"/>
        <item x="423"/>
        <item x="411"/>
        <item x="299"/>
        <item x="53"/>
        <item x="132"/>
        <item x="22"/>
        <item x="443"/>
        <item x="247"/>
        <item x="364"/>
        <item x="127"/>
        <item x="199"/>
        <item x="196"/>
        <item x="339"/>
        <item x="58"/>
        <item x="175"/>
        <item x="71"/>
        <item x="352"/>
        <item x="155"/>
        <item x="417"/>
        <item x="281"/>
        <item x="393"/>
        <item x="31"/>
        <item x="284"/>
        <item x="396"/>
        <item x="340"/>
        <item x="373"/>
        <item x="93"/>
        <item x="305"/>
        <item x="242"/>
        <item x="40"/>
        <item x="377"/>
        <item x="140"/>
        <item x="359"/>
        <item x="343"/>
        <item x="123"/>
        <item x="97"/>
        <item x="110"/>
        <item x="334"/>
        <item x="241"/>
        <item x="158"/>
        <item x="362"/>
        <item x="27"/>
        <item x="401"/>
        <item x="229"/>
        <item x="219"/>
        <item x="414"/>
        <item x="99"/>
        <item x="384"/>
        <item x="5"/>
        <item x="312"/>
        <item x="146"/>
        <item x="329"/>
        <item x="73"/>
        <item x="191"/>
        <item x="360"/>
        <item x="399"/>
        <item x="39"/>
        <item x="154"/>
        <item x="338"/>
        <item x="435"/>
        <item x="341"/>
        <item x="394"/>
        <item x="240"/>
        <item x="437"/>
        <item x="398"/>
        <item x="419"/>
        <item x="20"/>
        <item x="311"/>
        <item x="270"/>
        <item x="87"/>
        <item x="18"/>
        <item x="395"/>
        <item x="427"/>
        <item x="261"/>
        <item x="88"/>
        <item x="8"/>
        <item x="59"/>
        <item x="415"/>
        <item x="383"/>
        <item x="358"/>
        <item x="367"/>
        <item x="114"/>
        <item x="179"/>
        <item x="103"/>
        <item x="104"/>
        <item x="164"/>
        <item x="24"/>
        <item x="434"/>
        <item x="78"/>
        <item x="420"/>
        <item x="422"/>
        <item x="327"/>
        <item x="248"/>
        <item x="294"/>
        <item x="193"/>
        <item x="192"/>
        <item x="102"/>
        <item x="277"/>
        <item x="262"/>
        <item x="302"/>
        <item x="390"/>
        <item x="263"/>
        <item x="355"/>
        <item x="109"/>
        <item x="385"/>
        <item x="188"/>
        <item x="407"/>
        <item x="369"/>
        <item x="375"/>
        <item x="151"/>
        <item x="200"/>
        <item x="157"/>
        <item x="147"/>
        <item x="225"/>
        <item x="174"/>
        <item x="204"/>
        <item x="85"/>
        <item x="251"/>
        <item x="351"/>
        <item x="95"/>
        <item x="119"/>
        <item x="226"/>
        <item x="168"/>
        <item x="79"/>
        <item x="43"/>
        <item x="156"/>
        <item x="441"/>
        <item x="142"/>
        <item x="357"/>
        <item x="148"/>
        <item x="432"/>
        <item x="404"/>
        <item x="100"/>
        <item x="283"/>
        <item x="77"/>
        <item x="336"/>
        <item x="253"/>
        <item x="137"/>
        <item x="46"/>
        <item x="440"/>
        <item x="314"/>
        <item x="378"/>
        <item x="69"/>
        <item x="10"/>
        <item x="436"/>
        <item x="344"/>
        <item x="44"/>
        <item x="117"/>
        <item x="203"/>
        <item x="431"/>
        <item x="260"/>
        <item x="52"/>
        <item t="default"/>
      </items>
    </pivotField>
    <pivotField dataField="1" numFmtId="167" showAll="0"/>
    <pivotField showAll="0">
      <items count="4">
        <item x="0"/>
        <item x="1"/>
        <item x="2"/>
        <item t="default"/>
      </items>
    </pivotField>
  </pivotFields>
  <rowFields count="2">
    <field x="0"/>
    <field x="1"/>
  </rowFields>
  <rowItems count="465">
    <i>
      <x/>
    </i>
    <i r="1">
      <x v="100"/>
    </i>
    <i r="1">
      <x v="113"/>
    </i>
    <i r="1">
      <x v="276"/>
    </i>
    <i r="1">
      <x v="302"/>
    </i>
    <i r="1">
      <x v="432"/>
    </i>
    <i>
      <x v="1"/>
    </i>
    <i r="1">
      <x v="32"/>
    </i>
    <i r="1">
      <x v="67"/>
    </i>
    <i r="1">
      <x v="77"/>
    </i>
    <i r="1">
      <x v="85"/>
    </i>
    <i r="1">
      <x v="101"/>
    </i>
    <i r="1">
      <x v="106"/>
    </i>
    <i r="1">
      <x v="125"/>
    </i>
    <i r="1">
      <x v="158"/>
    </i>
    <i r="1">
      <x v="166"/>
    </i>
    <i r="1">
      <x v="216"/>
    </i>
    <i r="1">
      <x v="402"/>
    </i>
    <i r="1">
      <x v="440"/>
    </i>
    <i>
      <x v="2"/>
    </i>
    <i r="1">
      <x/>
    </i>
    <i r="1">
      <x v="7"/>
    </i>
    <i r="1">
      <x v="8"/>
    </i>
    <i r="1">
      <x v="11"/>
    </i>
    <i r="1">
      <x v="13"/>
    </i>
    <i r="1">
      <x v="14"/>
    </i>
    <i r="1">
      <x v="15"/>
    </i>
    <i r="1">
      <x v="25"/>
    </i>
    <i r="1">
      <x v="28"/>
    </i>
    <i r="1">
      <x v="35"/>
    </i>
    <i r="1">
      <x v="37"/>
    </i>
    <i r="1">
      <x v="45"/>
    </i>
    <i r="1">
      <x v="49"/>
    </i>
    <i r="1">
      <x v="54"/>
    </i>
    <i r="1">
      <x v="55"/>
    </i>
    <i r="1">
      <x v="57"/>
    </i>
    <i r="1">
      <x v="72"/>
    </i>
    <i r="1">
      <x v="73"/>
    </i>
    <i r="1">
      <x v="78"/>
    </i>
    <i r="1">
      <x v="84"/>
    </i>
    <i r="1">
      <x v="87"/>
    </i>
    <i r="1">
      <x v="92"/>
    </i>
    <i r="1">
      <x v="93"/>
    </i>
    <i r="1">
      <x v="98"/>
    </i>
    <i r="1">
      <x v="104"/>
    </i>
    <i r="1">
      <x v="107"/>
    </i>
    <i r="1">
      <x v="114"/>
    </i>
    <i r="1">
      <x v="115"/>
    </i>
    <i r="1">
      <x v="116"/>
    </i>
    <i r="1">
      <x v="121"/>
    </i>
    <i r="1">
      <x v="122"/>
    </i>
    <i r="1">
      <x v="126"/>
    </i>
    <i r="1">
      <x v="138"/>
    </i>
    <i r="1">
      <x v="139"/>
    </i>
    <i r="1">
      <x v="140"/>
    </i>
    <i r="1">
      <x v="143"/>
    </i>
    <i r="1">
      <x v="148"/>
    </i>
    <i r="1">
      <x v="155"/>
    </i>
    <i r="1">
      <x v="157"/>
    </i>
    <i r="1">
      <x v="167"/>
    </i>
    <i r="1">
      <x v="174"/>
    </i>
    <i r="1">
      <x v="179"/>
    </i>
    <i r="1">
      <x v="180"/>
    </i>
    <i r="1">
      <x v="196"/>
    </i>
    <i r="1">
      <x v="198"/>
    </i>
    <i r="1">
      <x v="201"/>
    </i>
    <i r="1">
      <x v="211"/>
    </i>
    <i r="1">
      <x v="214"/>
    </i>
    <i r="1">
      <x v="218"/>
    </i>
    <i r="1">
      <x v="220"/>
    </i>
    <i r="1">
      <x v="229"/>
    </i>
    <i r="1">
      <x v="231"/>
    </i>
    <i r="1">
      <x v="233"/>
    </i>
    <i r="1">
      <x v="234"/>
    </i>
    <i r="1">
      <x v="237"/>
    </i>
    <i r="1">
      <x v="238"/>
    </i>
    <i r="1">
      <x v="240"/>
    </i>
    <i r="1">
      <x v="241"/>
    </i>
    <i r="1">
      <x v="243"/>
    </i>
    <i r="1">
      <x v="252"/>
    </i>
    <i r="1">
      <x v="254"/>
    </i>
    <i r="1">
      <x v="261"/>
    </i>
    <i r="1">
      <x v="269"/>
    </i>
    <i r="1">
      <x v="283"/>
    </i>
    <i r="1">
      <x v="284"/>
    </i>
    <i r="1">
      <x v="297"/>
    </i>
    <i r="1">
      <x v="304"/>
    </i>
    <i r="1">
      <x v="313"/>
    </i>
    <i r="1">
      <x v="316"/>
    </i>
    <i r="1">
      <x v="321"/>
    </i>
    <i r="1">
      <x v="325"/>
    </i>
    <i r="1">
      <x v="329"/>
    </i>
    <i r="1">
      <x v="333"/>
    </i>
    <i r="1">
      <x v="335"/>
    </i>
    <i r="1">
      <x v="336"/>
    </i>
    <i r="1">
      <x v="340"/>
    </i>
    <i r="1">
      <x v="343"/>
    </i>
    <i r="1">
      <x v="348"/>
    </i>
    <i r="1">
      <x v="350"/>
    </i>
    <i r="1">
      <x v="352"/>
    </i>
    <i r="1">
      <x v="358"/>
    </i>
    <i r="1">
      <x v="362"/>
    </i>
    <i r="1">
      <x v="367"/>
    </i>
    <i r="1">
      <x v="378"/>
    </i>
    <i r="1">
      <x v="383"/>
    </i>
    <i r="1">
      <x v="405"/>
    </i>
    <i r="1">
      <x v="407"/>
    </i>
    <i r="1">
      <x v="413"/>
    </i>
    <i r="1">
      <x v="427"/>
    </i>
    <i r="1">
      <x v="435"/>
    </i>
    <i r="1">
      <x v="437"/>
    </i>
    <i>
      <x v="3"/>
    </i>
    <i r="1">
      <x v="130"/>
    </i>
    <i r="1">
      <x v="131"/>
    </i>
    <i r="1">
      <x v="147"/>
    </i>
    <i r="1">
      <x v="192"/>
    </i>
    <i r="1">
      <x v="213"/>
    </i>
    <i r="1">
      <x v="219"/>
    </i>
    <i r="1">
      <x v="234"/>
    </i>
    <i r="1">
      <x v="416"/>
    </i>
    <i r="1">
      <x v="438"/>
    </i>
    <i>
      <x v="4"/>
    </i>
    <i r="1">
      <x v="12"/>
    </i>
    <i r="1">
      <x v="17"/>
    </i>
    <i r="1">
      <x v="31"/>
    </i>
    <i r="1">
      <x v="38"/>
    </i>
    <i r="1">
      <x v="52"/>
    </i>
    <i r="1">
      <x v="63"/>
    </i>
    <i r="1">
      <x v="105"/>
    </i>
    <i r="1">
      <x v="123"/>
    </i>
    <i r="1">
      <x v="168"/>
    </i>
    <i r="1">
      <x v="170"/>
    </i>
    <i r="1">
      <x v="173"/>
    </i>
    <i r="1">
      <x v="236"/>
    </i>
    <i r="1">
      <x v="244"/>
    </i>
    <i r="1">
      <x v="268"/>
    </i>
    <i r="1">
      <x v="275"/>
    </i>
    <i r="1">
      <x v="280"/>
    </i>
    <i r="1">
      <x v="282"/>
    </i>
    <i r="1">
      <x v="295"/>
    </i>
    <i r="1">
      <x v="308"/>
    </i>
    <i r="1">
      <x v="354"/>
    </i>
    <i r="1">
      <x v="410"/>
    </i>
    <i r="1">
      <x v="430"/>
    </i>
    <i r="1">
      <x v="443"/>
    </i>
    <i>
      <x v="5"/>
    </i>
    <i r="1">
      <x v="5"/>
    </i>
    <i r="1">
      <x v="19"/>
    </i>
    <i r="1">
      <x v="40"/>
    </i>
    <i r="1">
      <x v="177"/>
    </i>
    <i r="1">
      <x v="262"/>
    </i>
    <i r="1">
      <x v="305"/>
    </i>
    <i r="1">
      <x v="330"/>
    </i>
    <i r="1">
      <x v="368"/>
    </i>
    <i>
      <x v="6"/>
    </i>
    <i r="1">
      <x v="5"/>
    </i>
    <i r="1">
      <x v="19"/>
    </i>
    <i r="1">
      <x v="39"/>
    </i>
    <i r="1">
      <x v="149"/>
    </i>
    <i r="1">
      <x v="150"/>
    </i>
    <i r="1">
      <x v="163"/>
    </i>
    <i r="1">
      <x v="197"/>
    </i>
    <i r="1">
      <x v="205"/>
    </i>
    <i r="1">
      <x v="210"/>
    </i>
    <i r="1">
      <x v="217"/>
    </i>
    <i r="1">
      <x v="250"/>
    </i>
    <i r="1">
      <x v="258"/>
    </i>
    <i r="1">
      <x v="279"/>
    </i>
    <i r="1">
      <x v="320"/>
    </i>
    <i r="1">
      <x v="324"/>
    </i>
    <i r="1">
      <x v="346"/>
    </i>
    <i r="1">
      <x v="371"/>
    </i>
    <i r="1">
      <x v="394"/>
    </i>
    <i r="1">
      <x v="420"/>
    </i>
    <i>
      <x v="7"/>
    </i>
    <i r="1">
      <x v="1"/>
    </i>
    <i r="1">
      <x v="2"/>
    </i>
    <i r="1">
      <x v="3"/>
    </i>
    <i r="1">
      <x v="4"/>
    </i>
    <i r="1">
      <x v="6"/>
    </i>
    <i r="1">
      <x v="10"/>
    </i>
    <i r="1">
      <x v="16"/>
    </i>
    <i r="1">
      <x v="18"/>
    </i>
    <i r="1">
      <x v="23"/>
    </i>
    <i r="1">
      <x v="24"/>
    </i>
    <i r="1">
      <x v="29"/>
    </i>
    <i r="1">
      <x v="30"/>
    </i>
    <i r="1">
      <x v="33"/>
    </i>
    <i r="1">
      <x v="34"/>
    </i>
    <i r="1">
      <x v="36"/>
    </i>
    <i r="1">
      <x v="41"/>
    </i>
    <i r="1">
      <x v="44"/>
    </i>
    <i r="1">
      <x v="47"/>
    </i>
    <i r="1">
      <x v="48"/>
    </i>
    <i r="1">
      <x v="50"/>
    </i>
    <i r="1">
      <x v="51"/>
    </i>
    <i r="1">
      <x v="53"/>
    </i>
    <i r="1">
      <x v="56"/>
    </i>
    <i r="1">
      <x v="58"/>
    </i>
    <i r="1">
      <x v="59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80"/>
    </i>
    <i r="1">
      <x v="82"/>
    </i>
    <i r="1">
      <x v="83"/>
    </i>
    <i r="1">
      <x v="88"/>
    </i>
    <i r="1">
      <x v="89"/>
    </i>
    <i r="1">
      <x v="94"/>
    </i>
    <i r="1">
      <x v="95"/>
    </i>
    <i r="1">
      <x v="96"/>
    </i>
    <i r="1">
      <x v="97"/>
    </i>
    <i r="1">
      <x v="99"/>
    </i>
    <i r="1">
      <x v="102"/>
    </i>
    <i r="1">
      <x v="103"/>
    </i>
    <i r="1">
      <x v="105"/>
    </i>
    <i r="1">
      <x v="108"/>
    </i>
    <i r="1">
      <x v="109"/>
    </i>
    <i r="1">
      <x v="110"/>
    </i>
    <i r="1">
      <x v="111"/>
    </i>
    <i r="1">
      <x v="112"/>
    </i>
    <i r="1">
      <x v="117"/>
    </i>
    <i r="1">
      <x v="119"/>
    </i>
    <i r="1">
      <x v="120"/>
    </i>
    <i r="1">
      <x v="124"/>
    </i>
    <i r="1">
      <x v="129"/>
    </i>
    <i r="1">
      <x v="132"/>
    </i>
    <i r="1">
      <x v="133"/>
    </i>
    <i r="1">
      <x v="134"/>
    </i>
    <i r="1">
      <x v="135"/>
    </i>
    <i r="1">
      <x v="137"/>
    </i>
    <i r="1">
      <x v="141"/>
    </i>
    <i r="1">
      <x v="145"/>
    </i>
    <i r="1">
      <x v="146"/>
    </i>
    <i r="1">
      <x v="151"/>
    </i>
    <i r="1">
      <x v="152"/>
    </i>
    <i r="1">
      <x v="153"/>
    </i>
    <i r="1">
      <x v="154"/>
    </i>
    <i r="1">
      <x v="156"/>
    </i>
    <i r="1">
      <x v="159"/>
    </i>
    <i r="1">
      <x v="162"/>
    </i>
    <i r="1">
      <x v="164"/>
    </i>
    <i r="1">
      <x v="165"/>
    </i>
    <i r="1">
      <x v="171"/>
    </i>
    <i r="1">
      <x v="172"/>
    </i>
    <i r="1">
      <x v="178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90"/>
    </i>
    <i r="1">
      <x v="193"/>
    </i>
    <i r="1">
      <x v="194"/>
    </i>
    <i r="1">
      <x v="195"/>
    </i>
    <i r="1">
      <x v="199"/>
    </i>
    <i r="1">
      <x v="200"/>
    </i>
    <i r="1">
      <x v="202"/>
    </i>
    <i r="1">
      <x v="206"/>
    </i>
    <i r="1">
      <x v="207"/>
    </i>
    <i r="1">
      <x v="208"/>
    </i>
    <i r="1">
      <x v="209"/>
    </i>
    <i r="1">
      <x v="212"/>
    </i>
    <i r="1">
      <x v="215"/>
    </i>
    <i r="1">
      <x v="221"/>
    </i>
    <i r="1">
      <x v="222"/>
    </i>
    <i r="1">
      <x v="224"/>
    </i>
    <i r="1">
      <x v="226"/>
    </i>
    <i r="1">
      <x v="227"/>
    </i>
    <i r="1">
      <x v="230"/>
    </i>
    <i r="1">
      <x v="232"/>
    </i>
    <i r="1">
      <x v="235"/>
    </i>
    <i r="1">
      <x v="239"/>
    </i>
    <i r="1">
      <x v="242"/>
    </i>
    <i r="1">
      <x v="245"/>
    </i>
    <i r="1">
      <x v="249"/>
    </i>
    <i r="1">
      <x v="251"/>
    </i>
    <i r="1">
      <x v="253"/>
    </i>
    <i r="1">
      <x v="255"/>
    </i>
    <i r="1">
      <x v="259"/>
    </i>
    <i r="1">
      <x v="260"/>
    </i>
    <i r="1">
      <x v="263"/>
    </i>
    <i r="1">
      <x v="264"/>
    </i>
    <i r="1">
      <x v="265"/>
    </i>
    <i r="1">
      <x v="266"/>
    </i>
    <i r="1">
      <x v="267"/>
    </i>
    <i r="1">
      <x v="270"/>
    </i>
    <i r="1">
      <x v="271"/>
    </i>
    <i r="1">
      <x v="272"/>
    </i>
    <i r="1">
      <x v="273"/>
    </i>
    <i r="1">
      <x v="274"/>
    </i>
    <i r="1">
      <x v="277"/>
    </i>
    <i r="1">
      <x v="278"/>
    </i>
    <i r="1">
      <x v="285"/>
    </i>
    <i r="1">
      <x v="286"/>
    </i>
    <i r="1">
      <x v="287"/>
    </i>
    <i r="1">
      <x v="288"/>
    </i>
    <i r="1">
      <x v="290"/>
    </i>
    <i r="1">
      <x v="291"/>
    </i>
    <i r="1">
      <x v="296"/>
    </i>
    <i r="1">
      <x v="299"/>
    </i>
    <i r="1">
      <x v="300"/>
    </i>
    <i r="1">
      <x v="301"/>
    </i>
    <i r="1">
      <x v="306"/>
    </i>
    <i r="1">
      <x v="307"/>
    </i>
    <i r="1">
      <x v="309"/>
    </i>
    <i r="1">
      <x v="311"/>
    </i>
    <i r="1">
      <x v="312"/>
    </i>
    <i r="1">
      <x v="314"/>
    </i>
    <i r="1">
      <x v="315"/>
    </i>
    <i r="1">
      <x v="317"/>
    </i>
    <i r="1">
      <x v="318"/>
    </i>
    <i r="1">
      <x v="322"/>
    </i>
    <i r="1">
      <x v="323"/>
    </i>
    <i r="1">
      <x v="326"/>
    </i>
    <i r="1">
      <x v="327"/>
    </i>
    <i r="1">
      <x v="328"/>
    </i>
    <i r="1">
      <x v="331"/>
    </i>
    <i r="1">
      <x v="332"/>
    </i>
    <i r="1">
      <x v="334"/>
    </i>
    <i r="1">
      <x v="338"/>
    </i>
    <i r="1">
      <x v="339"/>
    </i>
    <i r="1">
      <x v="342"/>
    </i>
    <i r="1">
      <x v="344"/>
    </i>
    <i r="1">
      <x v="347"/>
    </i>
    <i r="1">
      <x v="349"/>
    </i>
    <i r="1">
      <x v="353"/>
    </i>
    <i r="1">
      <x v="356"/>
    </i>
    <i r="1">
      <x v="360"/>
    </i>
    <i r="1">
      <x v="361"/>
    </i>
    <i r="1">
      <x v="363"/>
    </i>
    <i r="1">
      <x v="365"/>
    </i>
    <i r="1">
      <x v="366"/>
    </i>
    <i r="1">
      <x v="370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80"/>
    </i>
    <i r="1">
      <x v="384"/>
    </i>
    <i r="1">
      <x v="385"/>
    </i>
    <i r="1">
      <x v="388"/>
    </i>
    <i r="1">
      <x v="389"/>
    </i>
    <i r="1">
      <x v="390"/>
    </i>
    <i r="1">
      <x v="392"/>
    </i>
    <i r="1">
      <x v="393"/>
    </i>
    <i r="1">
      <x v="395"/>
    </i>
    <i r="1">
      <x v="396"/>
    </i>
    <i r="1">
      <x v="398"/>
    </i>
    <i r="1">
      <x v="399"/>
    </i>
    <i r="1">
      <x v="400"/>
    </i>
    <i r="1">
      <x v="401"/>
    </i>
    <i r="1">
      <x v="403"/>
    </i>
    <i r="1">
      <x v="404"/>
    </i>
    <i r="1">
      <x v="406"/>
    </i>
    <i r="1">
      <x v="408"/>
    </i>
    <i r="1">
      <x v="409"/>
    </i>
    <i r="1">
      <x v="411"/>
    </i>
    <i r="1">
      <x v="412"/>
    </i>
    <i r="1">
      <x v="414"/>
    </i>
    <i r="1">
      <x v="415"/>
    </i>
    <i r="1">
      <x v="417"/>
    </i>
    <i r="1">
      <x v="419"/>
    </i>
    <i r="1">
      <x v="421"/>
    </i>
    <i r="1">
      <x v="423"/>
    </i>
    <i r="1">
      <x v="424"/>
    </i>
    <i r="1">
      <x v="425"/>
    </i>
    <i r="1">
      <x v="426"/>
    </i>
    <i r="1">
      <x v="428"/>
    </i>
    <i r="1">
      <x v="429"/>
    </i>
    <i r="1">
      <x v="433"/>
    </i>
    <i r="1">
      <x v="434"/>
    </i>
    <i r="1">
      <x v="439"/>
    </i>
    <i r="1">
      <x v="442"/>
    </i>
    <i>
      <x v="8"/>
    </i>
    <i r="1">
      <x v="68"/>
    </i>
    <i r="1">
      <x v="181"/>
    </i>
    <i r="1">
      <x v="264"/>
    </i>
    <i>
      <x v="9"/>
    </i>
    <i r="1">
      <x v="9"/>
    </i>
    <i r="1">
      <x v="20"/>
    </i>
    <i r="1">
      <x v="26"/>
    </i>
    <i r="1">
      <x v="27"/>
    </i>
    <i r="1">
      <x v="42"/>
    </i>
    <i r="1">
      <x v="43"/>
    </i>
    <i r="1">
      <x v="46"/>
    </i>
    <i r="1">
      <x v="79"/>
    </i>
    <i r="1">
      <x v="81"/>
    </i>
    <i r="1">
      <x v="90"/>
    </i>
    <i r="1">
      <x v="118"/>
    </i>
    <i r="1">
      <x v="127"/>
    </i>
    <i r="1">
      <x v="128"/>
    </i>
    <i r="1">
      <x v="136"/>
    </i>
    <i r="1">
      <x v="144"/>
    </i>
    <i r="1">
      <x v="160"/>
    </i>
    <i r="1">
      <x v="171"/>
    </i>
    <i r="1">
      <x v="175"/>
    </i>
    <i r="1">
      <x v="176"/>
    </i>
    <i r="1">
      <x v="189"/>
    </i>
    <i r="1">
      <x v="191"/>
    </i>
    <i r="1">
      <x v="203"/>
    </i>
    <i r="1">
      <x v="204"/>
    </i>
    <i r="1">
      <x v="223"/>
    </i>
    <i r="1">
      <x v="225"/>
    </i>
    <i r="1">
      <x v="228"/>
    </i>
    <i r="1">
      <x v="246"/>
    </i>
    <i r="1">
      <x v="248"/>
    </i>
    <i r="1">
      <x v="256"/>
    </i>
    <i r="1">
      <x v="257"/>
    </i>
    <i r="1">
      <x v="281"/>
    </i>
    <i r="1">
      <x v="292"/>
    </i>
    <i r="1">
      <x v="293"/>
    </i>
    <i r="1">
      <x v="294"/>
    </i>
    <i r="1">
      <x v="310"/>
    </i>
    <i r="1">
      <x v="319"/>
    </i>
    <i r="1">
      <x v="337"/>
    </i>
    <i r="1">
      <x v="351"/>
    </i>
    <i r="1">
      <x v="357"/>
    </i>
    <i r="1">
      <x v="359"/>
    </i>
    <i r="1">
      <x v="364"/>
    </i>
    <i r="1">
      <x v="369"/>
    </i>
    <i r="1">
      <x v="379"/>
    </i>
    <i r="1">
      <x v="381"/>
    </i>
    <i r="1">
      <x v="382"/>
    </i>
    <i r="1">
      <x v="391"/>
    </i>
    <i r="1">
      <x v="422"/>
    </i>
    <i r="1">
      <x v="436"/>
    </i>
    <i r="1">
      <x v="441"/>
    </i>
    <i>
      <x v="10"/>
    </i>
    <i r="1">
      <x v="21"/>
    </i>
    <i r="1">
      <x v="274"/>
    </i>
    <i r="1">
      <x v="341"/>
    </i>
    <i r="1">
      <x v="345"/>
    </i>
    <i r="1">
      <x v="355"/>
    </i>
    <i r="1">
      <x v="397"/>
    </i>
    <i>
      <x v="11"/>
    </i>
    <i r="1">
      <x v="22"/>
    </i>
    <i r="1">
      <x v="86"/>
    </i>
    <i r="1">
      <x v="91"/>
    </i>
    <i r="1">
      <x v="142"/>
    </i>
    <i r="1">
      <x v="161"/>
    </i>
    <i r="1">
      <x v="169"/>
    </i>
    <i r="1">
      <x v="247"/>
    </i>
    <i r="1">
      <x v="289"/>
    </i>
    <i r="1">
      <x v="298"/>
    </i>
    <i r="1">
      <x v="303"/>
    </i>
    <i r="1">
      <x v="344"/>
    </i>
    <i r="1">
      <x v="386"/>
    </i>
    <i r="1">
      <x v="387"/>
    </i>
    <i r="1">
      <x v="418"/>
    </i>
    <i r="1">
      <x v="431"/>
    </i>
    <i t="grand">
      <x/>
    </i>
  </rowItems>
  <colItems count="1">
    <i/>
  </colItems>
  <dataFields count="1">
    <dataField name="Sum of Usf Total Spend" fld="2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2CE155-61FF-4AE6-B5F8-90AF5ACACD0B}" name="PivotTable5" cacheId="8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366D9F-F40C-4AB5-8A0F-16D31D3D7055}" name="Table1" displayName="Table1" ref="A3:N272" totalsRowShown="0" headerRowDxfId="15" dataDxfId="14">
  <autoFilter ref="A3:N272" xr:uid="{3B366D9F-F40C-4AB5-8A0F-16D31D3D7055}"/>
  <tableColumns count="14">
    <tableColumn id="1" xr3:uid="{6FB582BC-9669-485F-B272-A95072752848}" name="Usf Department Description" dataDxfId="13"/>
    <tableColumn id="2" xr3:uid="{BF6DF7D9-0965-4D9D-ACBD-738A51E453B9}" name="July" dataDxfId="12"/>
    <tableColumn id="3" xr3:uid="{E224F186-C297-4E1A-B44D-FBAB3AFC6283}" name="August" dataDxfId="11"/>
    <tableColumn id="4" xr3:uid="{C2E3D3EA-DCCE-4911-A6FC-C3909DF878CD}" name="September" dataDxfId="10"/>
    <tableColumn id="5" xr3:uid="{2C84F28D-424F-4B28-AB5B-9F19A8A53237}" name="October" dataDxfId="9"/>
    <tableColumn id="6" xr3:uid="{87FB13A2-0CA8-4A53-B1E3-E213DFC77250}" name="November" dataDxfId="8"/>
    <tableColumn id="7" xr3:uid="{C0E744ED-3022-4932-8C23-8449613A3A92}" name="December" dataDxfId="7"/>
    <tableColumn id="8" xr3:uid="{82223B81-E971-4D57-9667-EF196417528A}" name="January" dataDxfId="6"/>
    <tableColumn id="9" xr3:uid="{4BC79B2F-5CFC-4C02-A3A2-16BDC616D58F}" name="February" dataDxfId="5"/>
    <tableColumn id="10" xr3:uid="{BF953F3E-7240-4867-917C-09DC4D4C8ECF}" name="March" dataDxfId="4"/>
    <tableColumn id="11" xr3:uid="{BBF9536B-AB46-48C8-8061-CFF3DAB858E1}" name="April" dataDxfId="3"/>
    <tableColumn id="12" xr3:uid="{44B0DBBF-A33D-445A-9B6E-C3171CA3C8A3}" name="May" dataDxfId="2"/>
    <tableColumn id="13" xr3:uid="{855A58F6-9A3D-4BEE-8793-958BB798BC28}" name="June" dataDxfId="1"/>
    <tableColumn id="14" xr3:uid="{1E32A85B-B028-43FD-863B-D50B233F2615}" name="Totals" dataDxfId="0">
      <calculatedColumnFormula>SUM(Table1[[#This Row],[July]:[June]])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1" dT="2021-12-07T22:29:29.13" personId="{F6D6BD54-AC8E-4752-AB9B-D58F4AE74710}" id="{429860C1-26B4-4BB4-99DA-F9BB7411C1F4}">
    <text>Small Business NON 8A. Might have to remove</text>
  </threadedComment>
  <threadedComment ref="F21" dT="2021-12-07T22:29:37.78" personId="{F6D6BD54-AC8E-4752-AB9B-D58F4AE74710}" id="{9C8C9670-6EA1-4164-8B0A-F40B71C10FF4}">
    <text>Small Business NON 8A. Might have to remove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14"/>
  <sheetViews>
    <sheetView workbookViewId="0">
      <selection sqref="A1:C1"/>
    </sheetView>
  </sheetViews>
  <sheetFormatPr defaultRowHeight="14.25" x14ac:dyDescent="0.45"/>
  <cols>
    <col min="1" max="1" width="27.6640625" customWidth="1"/>
    <col min="3" max="3" width="9.1328125" customWidth="1"/>
  </cols>
  <sheetData>
    <row r="1" spans="1:7" ht="23.25" x14ac:dyDescent="0.7">
      <c r="A1" s="112" t="s">
        <v>11</v>
      </c>
      <c r="B1" s="112"/>
      <c r="C1" s="112"/>
    </row>
    <row r="4" spans="1:7" x14ac:dyDescent="0.45">
      <c r="A4" s="23" t="s">
        <v>12</v>
      </c>
    </row>
    <row r="5" spans="1:7" x14ac:dyDescent="0.45">
      <c r="A5" s="23" t="s">
        <v>13</v>
      </c>
    </row>
    <row r="6" spans="1:7" x14ac:dyDescent="0.45">
      <c r="A6" s="23" t="s">
        <v>14</v>
      </c>
    </row>
    <row r="7" spans="1:7" x14ac:dyDescent="0.45">
      <c r="A7" s="23" t="s">
        <v>15</v>
      </c>
    </row>
    <row r="8" spans="1:7" x14ac:dyDescent="0.45">
      <c r="A8" s="23" t="s">
        <v>21</v>
      </c>
    </row>
    <row r="9" spans="1:7" x14ac:dyDescent="0.45">
      <c r="A9" s="25" t="s">
        <v>16</v>
      </c>
      <c r="B9" s="26"/>
      <c r="C9" s="26"/>
      <c r="D9" s="26"/>
      <c r="E9" s="26"/>
      <c r="F9" s="26"/>
      <c r="G9" s="26"/>
    </row>
    <row r="12" spans="1:7" x14ac:dyDescent="0.45">
      <c r="A12" s="24" t="s">
        <v>20</v>
      </c>
    </row>
    <row r="13" spans="1:7" x14ac:dyDescent="0.45">
      <c r="A13" t="s">
        <v>26</v>
      </c>
    </row>
    <row r="14" spans="1:7" x14ac:dyDescent="0.45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6251-057F-4532-B7DB-DE46FCF7786B}">
  <sheetPr>
    <pageSetUpPr fitToPage="1"/>
  </sheetPr>
  <dimension ref="A6:O30"/>
  <sheetViews>
    <sheetView tabSelected="1" zoomScale="90" zoomScaleNormal="90" workbookViewId="0">
      <selection activeCell="L21" sqref="L21:L22"/>
    </sheetView>
  </sheetViews>
  <sheetFormatPr defaultColWidth="9.1328125" defaultRowHeight="14.25" x14ac:dyDescent="0.45"/>
  <cols>
    <col min="1" max="1" width="41.86328125" style="12" bestFit="1" customWidth="1"/>
    <col min="2" max="2" width="9.1328125" style="12"/>
    <col min="3" max="3" width="10.86328125" style="12" customWidth="1"/>
    <col min="4" max="4" width="18.1328125" style="27" customWidth="1"/>
    <col min="5" max="5" width="8.6640625" style="12" customWidth="1"/>
    <col min="6" max="6" width="14.6640625" style="27" customWidth="1"/>
    <col min="7" max="7" width="9.86328125" style="12" customWidth="1"/>
    <col min="8" max="8" width="17.33203125" style="39" customWidth="1"/>
    <col min="9" max="9" width="5.1328125" style="12" hidden="1" customWidth="1"/>
    <col min="10" max="10" width="9.86328125" style="12" hidden="1" customWidth="1"/>
    <col min="11" max="11" width="6.1328125" style="12" customWidth="1"/>
    <col min="12" max="12" width="17.33203125" style="27" customWidth="1"/>
    <col min="13" max="13" width="1.53125" style="12" customWidth="1"/>
    <col min="14" max="14" width="18.86328125" style="12" customWidth="1"/>
    <col min="15" max="15" width="16.33203125" style="12" customWidth="1"/>
    <col min="16" max="16" width="9.1328125" style="12" customWidth="1"/>
    <col min="17" max="16384" width="9.1328125" style="12"/>
  </cols>
  <sheetData>
    <row r="6" spans="1:15" ht="34.5" customHeight="1" x14ac:dyDescent="0.45"/>
    <row r="7" spans="1:15" ht="20" customHeight="1" x14ac:dyDescent="0.45">
      <c r="A7" s="113" t="s">
        <v>24</v>
      </c>
      <c r="B7" s="113"/>
      <c r="C7" s="121" t="s">
        <v>33</v>
      </c>
      <c r="D7" s="121"/>
      <c r="E7" s="121"/>
    </row>
    <row r="8" spans="1:15" ht="18.5" customHeight="1" x14ac:dyDescent="0.45">
      <c r="A8" s="113" t="s">
        <v>53</v>
      </c>
      <c r="B8" s="113"/>
      <c r="C8" s="121" t="s">
        <v>353</v>
      </c>
      <c r="D8" s="121"/>
      <c r="E8" s="121"/>
    </row>
    <row r="9" spans="1:15" ht="20" customHeight="1" x14ac:dyDescent="0.45">
      <c r="A9" s="113" t="s">
        <v>22</v>
      </c>
      <c r="B9" s="113"/>
      <c r="C9" s="122"/>
      <c r="D9" s="121"/>
      <c r="E9" s="121"/>
    </row>
    <row r="10" spans="1:15" ht="18" customHeight="1" x14ac:dyDescent="0.45">
      <c r="A10" s="113" t="s">
        <v>23</v>
      </c>
      <c r="B10" s="113"/>
      <c r="C10" s="121"/>
      <c r="D10" s="121"/>
      <c r="E10" s="121"/>
    </row>
    <row r="11" spans="1:15" ht="18.75" customHeight="1" x14ac:dyDescent="0.45">
      <c r="A11" s="113" t="s">
        <v>34</v>
      </c>
      <c r="B11" s="113"/>
      <c r="C11" s="114" t="s">
        <v>798</v>
      </c>
      <c r="D11" s="114"/>
      <c r="E11" s="114"/>
    </row>
    <row r="12" spans="1:15" ht="33.75" customHeight="1" x14ac:dyDescent="0.55000000000000004">
      <c r="A12" s="4" t="s">
        <v>0</v>
      </c>
      <c r="B12" s="6"/>
      <c r="C12" s="115" t="s">
        <v>27</v>
      </c>
      <c r="D12" s="116"/>
      <c r="E12" s="115" t="s">
        <v>28</v>
      </c>
      <c r="F12" s="116"/>
      <c r="G12" s="119" t="s">
        <v>29</v>
      </c>
      <c r="H12" s="120"/>
      <c r="I12" s="119"/>
      <c r="J12" s="120"/>
      <c r="K12" s="119" t="s">
        <v>2</v>
      </c>
      <c r="L12" s="120"/>
      <c r="M12" s="13"/>
      <c r="N12" s="119" t="s">
        <v>212</v>
      </c>
      <c r="O12" s="120"/>
    </row>
    <row r="13" spans="1:15" ht="26.25" customHeight="1" x14ac:dyDescent="0.45">
      <c r="A13" s="21"/>
      <c r="B13" s="5"/>
      <c r="C13" s="14"/>
      <c r="D13" s="38"/>
      <c r="E13" s="9"/>
      <c r="F13" s="38"/>
      <c r="G13" s="9"/>
      <c r="I13" s="9"/>
      <c r="K13" s="9"/>
      <c r="M13" s="15"/>
      <c r="N13" s="117" t="s">
        <v>213</v>
      </c>
      <c r="O13" s="117" t="s">
        <v>214</v>
      </c>
    </row>
    <row r="14" spans="1:15" ht="31.5" customHeight="1" x14ac:dyDescent="0.5">
      <c r="A14" s="22"/>
      <c r="B14" s="5"/>
      <c r="C14" s="7"/>
      <c r="D14" s="30" t="s">
        <v>3</v>
      </c>
      <c r="E14" s="10"/>
      <c r="F14" s="30" t="s">
        <v>3</v>
      </c>
      <c r="G14" s="10"/>
      <c r="H14" s="40" t="s">
        <v>3</v>
      </c>
      <c r="I14" s="10"/>
      <c r="J14" s="8" t="s">
        <v>3</v>
      </c>
      <c r="K14" s="10"/>
      <c r="L14" s="30" t="s">
        <v>3</v>
      </c>
      <c r="M14" s="13"/>
      <c r="N14" s="118"/>
      <c r="O14" s="118"/>
    </row>
    <row r="15" spans="1:15" ht="15" customHeight="1" x14ac:dyDescent="0.45">
      <c r="A15" s="4" t="s">
        <v>350</v>
      </c>
      <c r="B15" s="5"/>
      <c r="C15" s="11" t="s">
        <v>1</v>
      </c>
      <c r="D15" s="33"/>
      <c r="E15" s="11" t="s">
        <v>1</v>
      </c>
      <c r="F15" s="33"/>
      <c r="G15" s="11" t="s">
        <v>1</v>
      </c>
      <c r="H15" s="45"/>
      <c r="I15" s="11" t="s">
        <v>1</v>
      </c>
      <c r="J15" s="2"/>
      <c r="K15" s="11" t="s">
        <v>1</v>
      </c>
      <c r="L15" s="33"/>
      <c r="M15" s="13"/>
      <c r="N15" s="110">
        <f>L27</f>
        <v>5783942.3399999999</v>
      </c>
      <c r="O15" s="110">
        <f>70942601</f>
        <v>70942601</v>
      </c>
    </row>
    <row r="16" spans="1:15" ht="15" customHeight="1" x14ac:dyDescent="0.45">
      <c r="A16" s="16" t="s">
        <v>4</v>
      </c>
      <c r="B16" s="5"/>
      <c r="C16" s="90">
        <v>3</v>
      </c>
      <c r="D16" s="35">
        <f>GETPIVOTDATA("Sum of Usf Total Spend",[1]Sheet2!$A$3,"Diversity Diversity Code Description 1","AFRICAN AMERICAN ","Category","Construction")</f>
        <v>15182.23</v>
      </c>
      <c r="E16" s="90">
        <v>5</v>
      </c>
      <c r="F16" s="35">
        <f>GETPIVOTDATA("Sum of Usf Total Spend",[1]Sheet2!$A$3,"Diversity Diversity Code Description 1","AFRICAN AMERICAN ","Category","Professional Services")</f>
        <v>52974</v>
      </c>
      <c r="G16" s="90">
        <v>17</v>
      </c>
      <c r="H16" s="91">
        <f>GETPIVOTDATA("Sum of Usf Total Spend",[1]Sheet2!$A$3,"Diversity Diversity Code Description 1","AFRICAN AMERICAN ","Category","Supplier")</f>
        <v>246141.33000000002</v>
      </c>
      <c r="I16" s="41" t="e">
        <f xml:space="preserve"> SUM(#REF!,#REF!,#REF!,#REF!,#REF!,#REF!,#REF!,#REF!,#REF!,#REF!,#REF!,#REF!)</f>
        <v>#REF!</v>
      </c>
      <c r="J16" s="41" t="e">
        <f xml:space="preserve"> SUM(#REF!,#REF!,#REF!,#REF!,#REF!,#REF!,#REF!,#REF!,#REF!,#REF!,#REF!,#REF!)</f>
        <v>#REF!</v>
      </c>
      <c r="K16" s="41">
        <f>SUM(C16,E16,G16)</f>
        <v>25</v>
      </c>
      <c r="L16" s="35">
        <f>SUM(D16,F16,H16)</f>
        <v>314297.56</v>
      </c>
      <c r="M16" s="13"/>
      <c r="N16" s="71">
        <f>L16/$N$15</f>
        <v>5.4339677252038442E-2</v>
      </c>
      <c r="O16" s="71">
        <f>L16/$O$15</f>
        <v>4.4303078202616222E-3</v>
      </c>
    </row>
    <row r="17" spans="1:15" ht="15" customHeight="1" x14ac:dyDescent="0.45">
      <c r="A17" s="1" t="s">
        <v>30</v>
      </c>
      <c r="B17" s="5"/>
      <c r="C17" s="90"/>
      <c r="D17" s="35"/>
      <c r="E17" s="90">
        <v>1</v>
      </c>
      <c r="F17" s="35">
        <f>GETPIVOTDATA("Sum of Usf Total Spend",[1]Sheet2!$A$3,"Diversity Diversity Code Description 1","ASIAN AMERICAN","Category","Professional Services")</f>
        <v>6000</v>
      </c>
      <c r="G17" s="90">
        <v>29</v>
      </c>
      <c r="H17" s="35">
        <f>GETPIVOTDATA("Sum of Usf Total Spend",[1]Sheet2!$A$3,"Diversity Diversity Code Description 1","ASIAN AMERICAN","Category","Supplier")</f>
        <v>45053.4</v>
      </c>
      <c r="I17" s="41" t="e">
        <f xml:space="preserve"> SUM(#REF!,#REF!,#REF!,#REF!,#REF!,#REF!,#REF!,#REF!,#REF!,#REF!,#REF!,#REF!)</f>
        <v>#REF!</v>
      </c>
      <c r="J17" s="41" t="e">
        <f xml:space="preserve"> SUM(#REF!,#REF!,#REF!,#REF!,#REF!,#REF!,#REF!,#REF!,#REF!,#REF!,#REF!,#REF!)</f>
        <v>#REF!</v>
      </c>
      <c r="K17" s="41">
        <f t="shared" ref="K17:K23" si="0">SUM(C17,E17,G17)</f>
        <v>30</v>
      </c>
      <c r="L17" s="35">
        <f t="shared" ref="L17:L24" si="1">SUM(D17,F17,H17)</f>
        <v>51053.4</v>
      </c>
      <c r="M17" s="13"/>
      <c r="N17" s="71">
        <f t="shared" ref="N17:N22" si="2">L17/$N$15</f>
        <v>8.826747743823464E-3</v>
      </c>
      <c r="O17" s="71">
        <f t="shared" ref="O17:O22" si="3">L17/$O$15</f>
        <v>7.1964375819826508E-4</v>
      </c>
    </row>
    <row r="18" spans="1:15" ht="15" customHeight="1" x14ac:dyDescent="0.45">
      <c r="A18" s="1" t="s">
        <v>5</v>
      </c>
      <c r="B18" s="5"/>
      <c r="C18" s="90">
        <v>3</v>
      </c>
      <c r="D18" s="35">
        <f>GETPIVOTDATA("Sum of Usf Total Spend",[1]Sheet2!$A$3,"Diversity Diversity Code Description 1","HISPANIC AMERICAN","Category","Construction")</f>
        <v>160787.49</v>
      </c>
      <c r="E18" s="90"/>
      <c r="F18" s="35"/>
      <c r="G18" s="90">
        <v>40</v>
      </c>
      <c r="H18" s="35">
        <f>GETPIVOTDATA("Sum of Usf Total Spend",[1]Sheet2!$A$3,"Diversity Diversity Code Description 1","HISPANIC AMERICAN","Category","Supplier")</f>
        <v>349529.84</v>
      </c>
      <c r="I18" s="41" t="e">
        <f xml:space="preserve"> SUM(#REF!,#REF!,#REF!,#REF!,#REF!,#REF!,#REF!,#REF!,#REF!,#REF!,#REF!,#REF!)</f>
        <v>#REF!</v>
      </c>
      <c r="J18" s="41" t="e">
        <f xml:space="preserve"> SUM(#REF!,#REF!,#REF!,#REF!,#REF!,#REF!,#REF!,#REF!,#REF!,#REF!,#REF!,#REF!)</f>
        <v>#REF!</v>
      </c>
      <c r="K18" s="41">
        <f t="shared" si="0"/>
        <v>43</v>
      </c>
      <c r="L18" s="35">
        <f t="shared" si="1"/>
        <v>510317.33</v>
      </c>
      <c r="M18" s="13"/>
      <c r="N18" s="71">
        <f t="shared" si="2"/>
        <v>8.8230016829662944E-2</v>
      </c>
      <c r="O18" s="71">
        <f t="shared" si="3"/>
        <v>7.1933834227476384E-3</v>
      </c>
    </row>
    <row r="19" spans="1:15" ht="15" customHeight="1" x14ac:dyDescent="0.45">
      <c r="A19" s="1" t="s">
        <v>6</v>
      </c>
      <c r="B19" s="5"/>
      <c r="C19" s="90">
        <v>4</v>
      </c>
      <c r="D19" s="35">
        <f>GETPIVOTDATA("Sum of Usf Total Spend",[1]Sheet2!$A$3,"Diversity Diversity Code Description 1","AMERICAN WOMAN","Category","Construction")</f>
        <v>90807</v>
      </c>
      <c r="E19" s="90">
        <v>12</v>
      </c>
      <c r="F19" s="35">
        <f>GETPIVOTDATA("Sum of Usf Total Spend",[1]Sheet2!$A$3,"Diversity Diversity Code Description 1","AMERICAN WOMAN","Category","Professional Services")</f>
        <v>27745.75</v>
      </c>
      <c r="G19" s="90">
        <v>127</v>
      </c>
      <c r="H19" s="35">
        <f>GETPIVOTDATA("Sum of Usf Total Spend",[1]Sheet2!$A$3,"Diversity Diversity Code Description 1","AMERICAN WOMAN","Category","Supplier")</f>
        <v>579190.81000000006</v>
      </c>
      <c r="I19" s="41" t="e">
        <f xml:space="preserve"> SUM(#REF!,#REF!,#REF!,#REF!,#REF!,#REF!,#REF!,#REF!,#REF!,#REF!,#REF!,#REF!)</f>
        <v>#REF!</v>
      </c>
      <c r="J19" s="41" t="e">
        <f xml:space="preserve"> SUM(#REF!,#REF!,#REF!,#REF!,#REF!,#REF!,#REF!,#REF!,#REF!,#REF!,#REF!,#REF!)</f>
        <v>#REF!</v>
      </c>
      <c r="K19" s="41">
        <f t="shared" si="0"/>
        <v>143</v>
      </c>
      <c r="L19" s="35">
        <f t="shared" si="1"/>
        <v>697743.56</v>
      </c>
      <c r="M19" s="13"/>
      <c r="N19" s="71">
        <f t="shared" si="2"/>
        <v>0.12063459816579017</v>
      </c>
      <c r="O19" s="71">
        <f t="shared" si="3"/>
        <v>9.8353253216639184E-3</v>
      </c>
    </row>
    <row r="20" spans="1:15" ht="15" customHeight="1" x14ac:dyDescent="0.45">
      <c r="A20" s="1" t="s">
        <v>7</v>
      </c>
      <c r="B20" s="5"/>
      <c r="C20" s="90"/>
      <c r="D20" s="35"/>
      <c r="E20" s="90"/>
      <c r="F20" s="35"/>
      <c r="G20" s="90">
        <v>20</v>
      </c>
      <c r="H20" s="35">
        <f>GETPIVOTDATA("Sum of Usf Total Spend",[1]Sheet2!$A$3,"Diversity Diversity Code Description 1","VETERAN OWNED","Category","Supplier")</f>
        <v>95508.5</v>
      </c>
      <c r="I20" s="41" t="e">
        <f xml:space="preserve"> SUM(#REF!,#REF!,#REF!,#REF!,#REF!,#REF!,#REF!,#REF!,#REF!,#REF!,#REF!,#REF!)</f>
        <v>#REF!</v>
      </c>
      <c r="J20" s="41" t="e">
        <f xml:space="preserve"> SUM(#REF!,#REF!,#REF!,#REF!,#REF!,#REF!,#REF!,#REF!,#REF!,#REF!,#REF!,#REF!)</f>
        <v>#REF!</v>
      </c>
      <c r="K20" s="41">
        <f t="shared" si="0"/>
        <v>20</v>
      </c>
      <c r="L20" s="35">
        <f t="shared" si="1"/>
        <v>95508.5</v>
      </c>
      <c r="M20" s="13"/>
      <c r="N20" s="71">
        <f t="shared" si="2"/>
        <v>1.6512699191257845E-2</v>
      </c>
      <c r="O20" s="71">
        <f t="shared" si="3"/>
        <v>1.3462785217023549E-3</v>
      </c>
    </row>
    <row r="21" spans="1:15" ht="15" customHeight="1" x14ac:dyDescent="0.45">
      <c r="A21" s="1" t="s">
        <v>32</v>
      </c>
      <c r="B21" s="5"/>
      <c r="C21" s="90">
        <v>8</v>
      </c>
      <c r="D21" s="91">
        <f>GETPIVOTDATA("Sum of Usf Total Spend",[1]Sheet2!$A$3,"Diversity Diversity Code Description 1","SMALL BUSINESS (FEDERAL NON-8A FIRM)","Category","Construction")</f>
        <v>84385.489999999991</v>
      </c>
      <c r="E21" s="90">
        <v>3</v>
      </c>
      <c r="F21" s="35">
        <f>GETPIVOTDATA("Sum of Usf Total Spend",[1]Sheet2!$A$3,"Diversity Diversity Code Description 1","SMALL BUSINESS (FEDERAL NON-8A FIRM)","Category","Professional Services")</f>
        <v>56025</v>
      </c>
      <c r="G21" s="90">
        <v>9</v>
      </c>
      <c r="H21" s="35">
        <f>GETPIVOTDATA("Sum of Usf Total Spend",[1]Sheet2!$A$3,"Diversity Diversity Code Description 1","SMALL BUSINESS (STATE)","Category","Supplier")</f>
        <v>91025.35</v>
      </c>
      <c r="I21" s="41" t="e">
        <f xml:space="preserve"> SUM(#REF!,#REF!,#REF!,#REF!,#REF!,#REF!,#REF!,#REF!,#REF!,#REF!,#REF!,#REF!)</f>
        <v>#REF!</v>
      </c>
      <c r="J21" s="41" t="e">
        <f xml:space="preserve"> SUM(#REF!,#REF!,#REF!,#REF!,#REF!,#REF!,#REF!,#REF!,#REF!,#REF!,#REF!,#REF!)</f>
        <v>#REF!</v>
      </c>
      <c r="K21" s="41">
        <f t="shared" si="0"/>
        <v>20</v>
      </c>
      <c r="L21" s="35">
        <f t="shared" si="1"/>
        <v>231435.84</v>
      </c>
      <c r="M21" s="13"/>
      <c r="N21" s="71">
        <f t="shared" si="2"/>
        <v>4.0013510923070511E-2</v>
      </c>
      <c r="O21" s="71">
        <f t="shared" si="3"/>
        <v>3.2622970787327065E-3</v>
      </c>
    </row>
    <row r="22" spans="1:15" ht="15" customHeight="1" x14ac:dyDescent="0.45">
      <c r="A22" s="1" t="s">
        <v>31</v>
      </c>
      <c r="B22" s="5"/>
      <c r="C22" s="90"/>
      <c r="D22" s="35"/>
      <c r="E22" s="90"/>
      <c r="F22" s="35"/>
      <c r="G22" s="90"/>
      <c r="H22" s="35">
        <f>GETPIVOTDATA("Sum of Usf Total Spend",[1]Sheet2!$A$3,"Diversity Diversity Code Description 1","MINORITY BUSINESS (FEDERAL SBA CERTIFIED 8A FIRM)","Category","Supplier")+GETPIVOTDATA("Sum of Usf Total Spend",[1]Sheet2!$A$3,"Diversity Diversity Code Description 1","SMALL BUSINESS (FEDERAL NON-8A FIRM)","Category","Supplier")</f>
        <v>1180820.3900000001</v>
      </c>
      <c r="I22" s="41" t="e">
        <f xml:space="preserve"> SUM(#REF!,#REF!,#REF!,#REF!,#REF!,#REF!,#REF!,#REF!,#REF!,#REF!,#REF!,#REF!)</f>
        <v>#REF!</v>
      </c>
      <c r="J22" s="41" t="e">
        <f xml:space="preserve"> SUM(#REF!,#REF!,#REF!,#REF!,#REF!,#REF!,#REF!,#REF!,#REF!,#REF!,#REF!,#REF!)</f>
        <v>#REF!</v>
      </c>
      <c r="K22" s="41">
        <f t="shared" si="0"/>
        <v>0</v>
      </c>
      <c r="L22" s="35">
        <f t="shared" si="1"/>
        <v>1180820.3900000001</v>
      </c>
      <c r="M22" s="13"/>
      <c r="N22" s="71">
        <f t="shared" si="2"/>
        <v>0.20415493803141893</v>
      </c>
      <c r="O22" s="71">
        <f t="shared" si="3"/>
        <v>1.6644729307288861E-2</v>
      </c>
    </row>
    <row r="23" spans="1:15" ht="15" customHeight="1" x14ac:dyDescent="0.45">
      <c r="A23" t="s">
        <v>454</v>
      </c>
      <c r="B23" s="5"/>
      <c r="C23" s="90"/>
      <c r="D23" s="35"/>
      <c r="E23" s="90"/>
      <c r="F23" s="35"/>
      <c r="G23" s="90">
        <v>5</v>
      </c>
      <c r="H23" s="35">
        <f>GETPIVOTDATA("Sum of Usf Total Spend",[1]Sheet2!$A$3,"Diversity Diversity Code Description 1","NATIVE AMERICAN NON-CERTIFIED","Category","Supplier")</f>
        <v>3713.1</v>
      </c>
      <c r="I23" s="41"/>
      <c r="J23" s="41"/>
      <c r="K23" s="41">
        <f t="shared" si="0"/>
        <v>5</v>
      </c>
      <c r="L23" s="35"/>
      <c r="M23" s="13"/>
      <c r="N23" s="71"/>
      <c r="O23" s="71"/>
    </row>
    <row r="24" spans="1:15" ht="31.5" customHeight="1" x14ac:dyDescent="0.55000000000000004">
      <c r="A24" s="3" t="s">
        <v>55</v>
      </c>
      <c r="B24" s="5"/>
      <c r="C24" s="42">
        <f t="shared" ref="C24:H24" si="4">SUM(C16:C23)</f>
        <v>18</v>
      </c>
      <c r="D24" s="32">
        <f t="shared" si="4"/>
        <v>351162.20999999996</v>
      </c>
      <c r="E24" s="42">
        <f t="shared" si="4"/>
        <v>21</v>
      </c>
      <c r="F24" s="32">
        <f t="shared" si="4"/>
        <v>142744.75</v>
      </c>
      <c r="G24" s="42">
        <f t="shared" si="4"/>
        <v>247</v>
      </c>
      <c r="H24" s="45">
        <f t="shared" si="4"/>
        <v>2590982.7200000002</v>
      </c>
      <c r="I24" s="20" t="e">
        <f t="shared" ref="I24:J24" si="5">SUM(I16:I20)</f>
        <v>#REF!</v>
      </c>
      <c r="J24" s="17" t="e">
        <f t="shared" si="5"/>
        <v>#REF!</v>
      </c>
      <c r="K24" s="42">
        <f>SUM(C24,E24,G24)</f>
        <v>286</v>
      </c>
      <c r="L24" s="35">
        <f t="shared" si="1"/>
        <v>3084889.68</v>
      </c>
      <c r="M24" s="13"/>
      <c r="N24" s="51"/>
      <c r="O24" s="51"/>
    </row>
    <row r="25" spans="1:15" ht="15.75" customHeight="1" x14ac:dyDescent="0.45">
      <c r="A25"/>
      <c r="B25"/>
      <c r="C25"/>
      <c r="E25"/>
      <c r="G25"/>
      <c r="H25" s="27"/>
      <c r="I25"/>
      <c r="J25"/>
      <c r="K25"/>
      <c r="M25" s="72"/>
      <c r="N25"/>
      <c r="O25"/>
    </row>
    <row r="26" spans="1:15" ht="15.75" customHeight="1" x14ac:dyDescent="0.45">
      <c r="A26" s="1" t="s">
        <v>351</v>
      </c>
      <c r="B26" s="106"/>
      <c r="C26" s="90"/>
      <c r="D26" s="91"/>
      <c r="E26" s="90"/>
      <c r="F26" s="35">
        <v>0</v>
      </c>
      <c r="G26" s="90"/>
      <c r="H26" s="91">
        <f>'Q1 Tier 2 Spend'!B49</f>
        <v>2699052.66</v>
      </c>
      <c r="I26" s="90"/>
      <c r="J26" s="90"/>
      <c r="K26" s="90"/>
      <c r="L26" s="35">
        <f>SUM(D26,F26,H26)</f>
        <v>2699052.66</v>
      </c>
      <c r="M26" s="72"/>
      <c r="N26" s="71"/>
      <c r="O26" s="71"/>
    </row>
    <row r="27" spans="1:15" ht="32.25" customHeight="1" x14ac:dyDescent="0.55000000000000004">
      <c r="A27" s="3" t="s">
        <v>37</v>
      </c>
      <c r="B27" s="83"/>
      <c r="C27" s="93">
        <f>C24</f>
        <v>18</v>
      </c>
      <c r="D27" s="32">
        <f>SUM(D24,D26)</f>
        <v>351162.20999999996</v>
      </c>
      <c r="E27" s="93">
        <f>E24</f>
        <v>21</v>
      </c>
      <c r="F27" s="32">
        <f>SUM(F24+F26)</f>
        <v>142744.75</v>
      </c>
      <c r="G27" s="93">
        <f>G24</f>
        <v>247</v>
      </c>
      <c r="H27" s="32">
        <f>SUM(H24+H26)</f>
        <v>5290035.3800000008</v>
      </c>
      <c r="I27" s="98" t="e">
        <f>SUM(#REF!,#REF!,#REF!,#REF!,#REF!,#REF!,#REF!,#REF!,#REF!,#REF!,#REF!,#REF!)</f>
        <v>#REF!</v>
      </c>
      <c r="J27" s="99" t="e">
        <f>SUM(#REF!,#REF!,#REF!,#REF!,#REF!,#REF!,#REF!,#REF!,#REF!,#REF!,#REF!,#REF!)</f>
        <v>#REF!</v>
      </c>
      <c r="K27" s="93">
        <f>K24</f>
        <v>286</v>
      </c>
      <c r="L27" s="32">
        <f>SUM(L24+L26)</f>
        <v>5783942.3399999999</v>
      </c>
      <c r="M27" s="72"/>
      <c r="N27" s="51"/>
      <c r="O27" s="51"/>
    </row>
    <row r="29" spans="1:15" x14ac:dyDescent="0.45">
      <c r="A29" s="107"/>
    </row>
    <row r="30" spans="1:15" x14ac:dyDescent="0.45">
      <c r="A30" s="108"/>
    </row>
  </sheetData>
  <mergeCells count="18">
    <mergeCell ref="A10:B10"/>
    <mergeCell ref="C10:E10"/>
    <mergeCell ref="A7:B7"/>
    <mergeCell ref="C7:E7"/>
    <mergeCell ref="A8:B8"/>
    <mergeCell ref="C8:E8"/>
    <mergeCell ref="A9:B9"/>
    <mergeCell ref="C9:E9"/>
    <mergeCell ref="A11:B11"/>
    <mergeCell ref="C11:E11"/>
    <mergeCell ref="C12:D12"/>
    <mergeCell ref="E12:F12"/>
    <mergeCell ref="O13:O14"/>
    <mergeCell ref="N12:O12"/>
    <mergeCell ref="G12:H12"/>
    <mergeCell ref="I12:J12"/>
    <mergeCell ref="K12:L12"/>
    <mergeCell ref="N13:N14"/>
  </mergeCells>
  <pageMargins left="0.7" right="0.7" top="0.75" bottom="0.75" header="0.3" footer="0.3"/>
  <pageSetup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E8DD1-302E-49BB-9547-2BB4E58627DF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328125" defaultRowHeight="14.25" x14ac:dyDescent="0.45"/>
  <cols>
    <col min="1" max="1" width="41.86328125" bestFit="1" customWidth="1"/>
    <col min="3" max="3" width="10.86328125" customWidth="1"/>
    <col min="4" max="4" width="18.1328125" style="27" customWidth="1"/>
    <col min="5" max="5" width="8.6640625" customWidth="1"/>
    <col min="6" max="6" width="14.6640625" style="27" customWidth="1"/>
    <col min="7" max="7" width="9.86328125" customWidth="1"/>
    <col min="8" max="8" width="17.33203125" style="27" customWidth="1"/>
    <col min="9" max="9" width="5.1328125" hidden="1" customWidth="1"/>
    <col min="10" max="10" width="9.86328125" hidden="1" customWidth="1"/>
    <col min="11" max="11" width="6.1328125" customWidth="1"/>
    <col min="12" max="12" width="17.33203125" style="27" customWidth="1"/>
    <col min="13" max="13" width="1.53125" customWidth="1"/>
    <col min="14" max="14" width="29.1328125" customWidth="1"/>
  </cols>
  <sheetData>
    <row r="6" spans="1:14" ht="34.5" customHeight="1" x14ac:dyDescent="0.45"/>
    <row r="7" spans="1:14" ht="20" customHeight="1" x14ac:dyDescent="0.45">
      <c r="A7" s="113" t="s">
        <v>24</v>
      </c>
      <c r="B7" s="113"/>
      <c r="C7" s="121" t="s">
        <v>33</v>
      </c>
      <c r="D7" s="121"/>
      <c r="E7" s="121"/>
    </row>
    <row r="8" spans="1:14" ht="18.5" customHeight="1" x14ac:dyDescent="0.45">
      <c r="A8" s="113" t="s">
        <v>53</v>
      </c>
      <c r="B8" s="113"/>
      <c r="C8" s="121" t="s">
        <v>39</v>
      </c>
      <c r="D8" s="121"/>
      <c r="E8" s="121"/>
    </row>
    <row r="9" spans="1:14" ht="20" customHeight="1" x14ac:dyDescent="0.45">
      <c r="A9" s="113" t="s">
        <v>22</v>
      </c>
      <c r="B9" s="113"/>
      <c r="C9" s="122"/>
      <c r="D9" s="121"/>
      <c r="E9" s="121"/>
    </row>
    <row r="10" spans="1:14" ht="18" customHeight="1" x14ac:dyDescent="0.45">
      <c r="A10" s="113" t="s">
        <v>23</v>
      </c>
      <c r="B10" s="113"/>
      <c r="C10" s="121"/>
      <c r="D10" s="121"/>
      <c r="E10" s="121"/>
    </row>
    <row r="11" spans="1:14" ht="18.75" customHeight="1" x14ac:dyDescent="0.45">
      <c r="A11" s="113" t="s">
        <v>34</v>
      </c>
      <c r="B11" s="113"/>
      <c r="C11" s="114" t="s">
        <v>54</v>
      </c>
      <c r="D11" s="114"/>
      <c r="E11" s="114"/>
    </row>
    <row r="12" spans="1:14" ht="33.75" customHeight="1" x14ac:dyDescent="0.55000000000000004">
      <c r="A12" s="4" t="s">
        <v>0</v>
      </c>
      <c r="B12" s="6"/>
      <c r="C12" s="115" t="s">
        <v>27</v>
      </c>
      <c r="D12" s="116"/>
      <c r="E12" s="115" t="s">
        <v>28</v>
      </c>
      <c r="F12" s="116"/>
      <c r="G12" s="119" t="s">
        <v>29</v>
      </c>
      <c r="H12" s="120"/>
      <c r="I12" s="119"/>
      <c r="J12" s="120"/>
      <c r="K12" s="119" t="s">
        <v>2</v>
      </c>
      <c r="L12" s="120"/>
      <c r="M12" s="72"/>
      <c r="N12" s="51" t="s">
        <v>40</v>
      </c>
    </row>
    <row r="13" spans="1:14" ht="21" customHeight="1" x14ac:dyDescent="0.55000000000000004">
      <c r="A13" s="73"/>
      <c r="B13" s="74"/>
      <c r="C13" s="75"/>
      <c r="D13" s="28"/>
      <c r="E13" s="76"/>
      <c r="F13" s="28"/>
      <c r="G13" s="76"/>
      <c r="H13" s="28"/>
      <c r="I13" s="76"/>
      <c r="J13" s="76"/>
      <c r="K13" s="76"/>
      <c r="L13" s="28"/>
      <c r="M13" s="77"/>
      <c r="N13" s="52"/>
    </row>
    <row r="14" spans="1:14" ht="21" customHeight="1" x14ac:dyDescent="0.55000000000000004">
      <c r="A14" s="78"/>
      <c r="B14" s="74"/>
      <c r="C14" s="79"/>
      <c r="D14" s="29"/>
      <c r="E14" s="80"/>
      <c r="F14" s="29"/>
      <c r="G14" s="80"/>
      <c r="H14" s="29"/>
      <c r="I14" s="80"/>
      <c r="J14" s="80"/>
      <c r="K14" s="80"/>
      <c r="L14" s="29"/>
      <c r="M14" s="81"/>
      <c r="N14" s="53"/>
    </row>
    <row r="15" spans="1:14" ht="26.25" customHeight="1" x14ac:dyDescent="0.45">
      <c r="A15" s="82"/>
      <c r="B15" s="83"/>
      <c r="C15" s="84"/>
      <c r="D15" s="38"/>
      <c r="E15" s="85"/>
      <c r="F15" s="38"/>
      <c r="G15" s="85"/>
      <c r="I15" s="85"/>
      <c r="K15" s="85"/>
      <c r="M15" s="86"/>
      <c r="N15" s="117" t="s">
        <v>36</v>
      </c>
    </row>
    <row r="16" spans="1:14" ht="31.5" customHeight="1" x14ac:dyDescent="0.5">
      <c r="A16" s="87"/>
      <c r="B16" s="83"/>
      <c r="C16" s="7"/>
      <c r="D16" s="30" t="s">
        <v>3</v>
      </c>
      <c r="E16" s="10"/>
      <c r="F16" s="30" t="s">
        <v>3</v>
      </c>
      <c r="G16" s="10"/>
      <c r="H16" s="30" t="s">
        <v>3</v>
      </c>
      <c r="I16" s="10"/>
      <c r="J16" s="8" t="s">
        <v>3</v>
      </c>
      <c r="K16" s="10"/>
      <c r="L16" s="30" t="s">
        <v>3</v>
      </c>
      <c r="M16" s="72"/>
      <c r="N16" s="118"/>
    </row>
    <row r="17" spans="1:14" ht="15" customHeight="1" x14ac:dyDescent="0.45">
      <c r="A17" s="4" t="s">
        <v>8</v>
      </c>
      <c r="B17" s="83"/>
      <c r="C17" s="11" t="s">
        <v>1</v>
      </c>
      <c r="D17" s="33"/>
      <c r="E17" s="11" t="s">
        <v>1</v>
      </c>
      <c r="F17" s="33"/>
      <c r="G17" s="11" t="s">
        <v>1</v>
      </c>
      <c r="H17" s="88"/>
      <c r="I17" s="11" t="s">
        <v>1</v>
      </c>
      <c r="J17" s="2"/>
      <c r="K17" s="11" t="s">
        <v>1</v>
      </c>
      <c r="L17" s="33"/>
      <c r="M17" s="72"/>
      <c r="N17" s="89"/>
    </row>
    <row r="18" spans="1:14" ht="15" customHeight="1" x14ac:dyDescent="0.45">
      <c r="A18" s="16" t="s">
        <v>4</v>
      </c>
      <c r="B18" s="83"/>
      <c r="C18" s="90"/>
      <c r="D18" s="35">
        <v>0</v>
      </c>
      <c r="E18" s="90"/>
      <c r="F18" s="35">
        <f>SUM('[2]Jun Summary Report '!F18, '[2]May Summary Report '!F18, '[2]Apr Summary Report'!F18, '[2]Mar Summary Report'!F18, '[2]Feb Summary Report '!F18, '[2]Jan Summary Report'!F18, '[2]Dec Summary Report'!F18, '[2]Nov Summary Report  '!F18,'[2]Oct Summary Report '!F18,'[2]Sept Summary Report'!F18,'[2]Aug Summary Report '!F18,'[2]July Summary Report'!F18)</f>
        <v>0</v>
      </c>
      <c r="G18" s="90">
        <v>16</v>
      </c>
      <c r="H18" s="91">
        <f>SUM('[2]Jun Summary Report '!H18, '[2]May Summary Report '!H18, '[2]Apr Summary Report'!H18, '[2]Mar Summary Report'!H18, '[2]Feb Summary Report '!H18, '[2]Jan Summary Report'!H18, '[2]Dec Summary Report'!H18, '[2]Nov Summary Report  '!H18,'[2]Oct Summary Report '!H18,'[2]Sept Summary Report'!H18,'[2]Aug Summary Report '!H18,'[2]July Summary Report'!H18)</f>
        <v>111251.71</v>
      </c>
      <c r="I18" s="90">
        <f>SUM('[2]Jun Summary Report '!I18, '[2]May Summary Report '!I18, '[2]Apr Summary Report'!I18, '[2]Mar Summary Report'!I18, '[2]Feb Summary Report '!I18, '[2]Jan Summary Report'!I18, '[2]Dec Summary Report'!I18, '[2]Nov Summary Report  '!I18,'[2]Oct Summary Report '!I18,'[2]Sept Summary Report'!I18,'[2]Aug Summary Report '!I18,'[2]July Summary Report'!I18)</f>
        <v>0</v>
      </c>
      <c r="J18" s="90">
        <f>SUM('[2]Jun Summary Report '!J18, '[2]May Summary Report '!J18, '[2]Apr Summary Report'!J18, '[2]Mar Summary Report'!J18, '[2]Feb Summary Report '!J18, '[2]Jan Summary Report'!J18, '[2]Dec Summary Report'!J18, '[2]Nov Summary Report  '!J18,'[2]Oct Summary Report '!J18,'[2]Sept Summary Report'!J18,'[2]Aug Summary Report '!J18,'[2]July Summary Report'!J18)</f>
        <v>0</v>
      </c>
      <c r="K18" s="90">
        <v>17</v>
      </c>
      <c r="L18" s="35">
        <f>SUM(D18,F18,H18)</f>
        <v>111251.71</v>
      </c>
      <c r="M18" s="72"/>
      <c r="N18" s="54">
        <f>L18/L35</f>
        <v>2.3578132957033954E-2</v>
      </c>
    </row>
    <row r="19" spans="1:14" ht="15" customHeight="1" x14ac:dyDescent="0.45">
      <c r="A19" s="1" t="s">
        <v>30</v>
      </c>
      <c r="B19" s="83"/>
      <c r="C19" s="90"/>
      <c r="D19" s="35">
        <v>0</v>
      </c>
      <c r="E19" s="90"/>
      <c r="F19" s="35">
        <v>0</v>
      </c>
      <c r="G19" s="90">
        <v>77</v>
      </c>
      <c r="H19" s="91">
        <f>SUM('[2]Jun Summary Report '!H19, '[2]May Summary Report '!H19, '[2]Apr Summary Report'!H19, '[2]Mar Summary Report'!H19, '[2]Feb Summary Report '!H19, '[2]Jan Summary Report'!H19, '[2]Dec Summary Report'!H19, '[2]Nov Summary Report  '!H19,'[2]Oct Summary Report '!H19,'[2]Sept Summary Report'!H19,'[2]Aug Summary Report '!H19,'[2]July Summary Report'!H19)</f>
        <v>448409.28</v>
      </c>
      <c r="I19" s="90">
        <f>SUM('[2]Jun Summary Report '!I19, '[2]May Summary Report '!I19, '[2]Apr Summary Report'!I19, '[2]Mar Summary Report'!I19, '[2]Feb Summary Report '!I19, '[2]Jan Summary Report'!I19, '[2]Dec Summary Report'!I19, '[2]Nov Summary Report  '!I19,'[2]Oct Summary Report '!I19,'[2]Sept Summary Report'!I19,'[2]Aug Summary Report '!I19,'[2]July Summary Report'!I19)</f>
        <v>0</v>
      </c>
      <c r="J19" s="90">
        <f>SUM('[2]Jun Summary Report '!J19, '[2]May Summary Report '!J19, '[2]Apr Summary Report'!J19, '[2]Mar Summary Report'!J19, '[2]Feb Summary Report '!J19, '[2]Jan Summary Report'!J19, '[2]Dec Summary Report'!J19, '[2]Nov Summary Report  '!J19,'[2]Oct Summary Report '!J19,'[2]Sept Summary Report'!J19,'[2]Aug Summary Report '!J19,'[2]July Summary Report'!J19)</f>
        <v>0</v>
      </c>
      <c r="K19" s="90">
        <f>G19</f>
        <v>77</v>
      </c>
      <c r="L19" s="35">
        <f>SUM(D19,F19,H19)</f>
        <v>448409.28</v>
      </c>
      <c r="M19" s="72"/>
      <c r="N19" s="54">
        <f>L19/L35</f>
        <v>9.5033628004530149E-2</v>
      </c>
    </row>
    <row r="20" spans="1:14" ht="15" customHeight="1" x14ac:dyDescent="0.45">
      <c r="A20" s="1" t="s">
        <v>5</v>
      </c>
      <c r="B20" s="83"/>
      <c r="C20" s="90"/>
      <c r="D20" s="35">
        <v>0</v>
      </c>
      <c r="E20" s="90"/>
      <c r="F20" s="35">
        <f>SUM('[2]Jun Summary Report '!F20, '[2]May Summary Report '!F20, '[2]Apr Summary Report'!F20, '[2]Mar Summary Report'!F20, '[2]Feb Summary Report '!F20, '[2]Jan Summary Report'!F20, '[2]Dec Summary Report'!F20, '[2]Nov Summary Report  '!F20,'[2]Oct Summary Report '!F20,'[2]Sept Summary Report'!F20,'[2]Aug Summary Report '!F20,'[2]July Summary Report'!F20)</f>
        <v>0</v>
      </c>
      <c r="G20" s="90">
        <v>41</v>
      </c>
      <c r="H20" s="91">
        <f>SUM('[2]Jun Summary Report '!H20, '[2]May Summary Report '!H20, '[2]Apr Summary Report'!H20, '[2]Mar Summary Report'!H20, '[2]Feb Summary Report '!H20, '[2]Jan Summary Report'!H20, '[2]Dec Summary Report'!H20, '[2]Nov Summary Report  '!H20,'[2]Oct Summary Report '!H20,'[2]Sept Summary Report'!H20,'[2]Aug Summary Report '!H20,'[2]July Summary Report'!H20)</f>
        <v>244776.59</v>
      </c>
      <c r="I20" s="90">
        <f>SUM('[2]Jun Summary Report '!I20, '[2]May Summary Report '!I20, '[2]Apr Summary Report'!I20, '[2]Mar Summary Report'!I20, '[2]Feb Summary Report '!I20, '[2]Jan Summary Report'!I20, '[2]Dec Summary Report'!I20, '[2]Nov Summary Report  '!I20,'[2]Oct Summary Report '!I20,'[2]Sept Summary Report'!I20,'[2]Aug Summary Report '!I20,'[2]July Summary Report'!I20)</f>
        <v>0</v>
      </c>
      <c r="J20" s="90">
        <f>SUM('[2]Jun Summary Report '!J20, '[2]May Summary Report '!J20, '[2]Apr Summary Report'!J20, '[2]Mar Summary Report'!J20, '[2]Feb Summary Report '!J20, '[2]Jan Summary Report'!J20, '[2]Dec Summary Report'!J20, '[2]Nov Summary Report  '!J20,'[2]Oct Summary Report '!J20,'[2]Sept Summary Report'!J20,'[2]Aug Summary Report '!J20,'[2]July Summary Report'!J20)</f>
        <v>0</v>
      </c>
      <c r="K20" s="90">
        <f>G20</f>
        <v>41</v>
      </c>
      <c r="L20" s="35">
        <f t="shared" ref="L20:L23" si="0">SUM(D20,F20,H20)</f>
        <v>244776.59</v>
      </c>
      <c r="M20" s="72"/>
      <c r="N20" s="54">
        <f>L20/L35</f>
        <v>5.1876730558023665E-2</v>
      </c>
    </row>
    <row r="21" spans="1:14" ht="15" customHeight="1" x14ac:dyDescent="0.45">
      <c r="A21" s="1" t="s">
        <v>6</v>
      </c>
      <c r="B21" s="83"/>
      <c r="C21" s="90"/>
      <c r="D21" s="35">
        <v>0</v>
      </c>
      <c r="E21" s="90"/>
      <c r="F21" s="35">
        <f>SUM('[2]Jun Summary Report '!F21, '[2]May Summary Report '!F21, '[2]Apr Summary Report'!F21, '[2]Mar Summary Report'!F21, '[2]Feb Summary Report '!F21, '[2]Jan Summary Report'!F21, '[2]Dec Summary Report'!F21, '[2]Nov Summary Report  '!F21,'[2]Oct Summary Report '!F21,'[2]Sept Summary Report'!F21,'[2]Aug Summary Report '!F21,'[2]July Summary Report'!F21)</f>
        <v>0</v>
      </c>
      <c r="G21" s="90">
        <v>265</v>
      </c>
      <c r="H21" s="91">
        <f>SUM('[2]Jun Summary Report '!H21, '[2]May Summary Report '!H21, '[2]Apr Summary Report'!H21, '[2]Mar Summary Report'!H21, '[2]Feb Summary Report '!H21, '[2]Jan Summary Report'!H21, '[2]Dec Summary Report'!H21, '[2]Nov Summary Report  '!H21,'[2]Oct Summary Report '!H21,'[2]Sept Summary Report'!H21,'[2]Aug Summary Report '!H21,'[2]July Summary Report'!H21)</f>
        <v>1525770.25</v>
      </c>
      <c r="I21" s="90">
        <f>SUM('[2]Jun Summary Report '!I21, '[2]May Summary Report '!I21, '[2]Apr Summary Report'!I21, '[2]Mar Summary Report'!I21, '[2]Feb Summary Report '!I21, '[2]Jan Summary Report'!I21, '[2]Dec Summary Report'!I21, '[2]Nov Summary Report  '!I21,'[2]Oct Summary Report '!I21,'[2]Sept Summary Report'!I21,'[2]Aug Summary Report '!I21,'[2]July Summary Report'!I21)</f>
        <v>0</v>
      </c>
      <c r="J21" s="90">
        <f>SUM('[2]Jun Summary Report '!J21, '[2]May Summary Report '!J21, '[2]Apr Summary Report'!J21, '[2]Mar Summary Report'!J21, '[2]Feb Summary Report '!J21, '[2]Jan Summary Report'!J21, '[2]Dec Summary Report'!J21, '[2]Nov Summary Report  '!J21,'[2]Oct Summary Report '!J21,'[2]Sept Summary Report'!J21,'[2]Aug Summary Report '!J21,'[2]July Summary Report'!J21)</f>
        <v>0</v>
      </c>
      <c r="K21" s="90">
        <f>G21</f>
        <v>265</v>
      </c>
      <c r="L21" s="35">
        <f t="shared" si="0"/>
        <v>1525770.25</v>
      </c>
      <c r="M21" s="72"/>
      <c r="N21" s="54">
        <f>L21/L35</f>
        <v>0.323364142595084</v>
      </c>
    </row>
    <row r="22" spans="1:14" ht="15" customHeight="1" x14ac:dyDescent="0.45">
      <c r="A22" s="1" t="s">
        <v>7</v>
      </c>
      <c r="B22" s="83"/>
      <c r="C22" s="90"/>
      <c r="D22" s="35">
        <v>0</v>
      </c>
      <c r="E22" s="90"/>
      <c r="F22" s="35">
        <f>SUM('[2]Jun Summary Report '!F22, '[2]May Summary Report '!F22, '[2]Apr Summary Report'!F22, '[2]Mar Summary Report'!F22, '[2]Feb Summary Report '!F22, '[2]Jan Summary Report'!F22, '[2]Dec Summary Report'!F22, '[2]Nov Summary Report  '!F22,'[2]Oct Summary Report '!F22,'[2]Sept Summary Report'!F22,'[2]Aug Summary Report '!F22,'[2]July Summary Report'!F22)</f>
        <v>0</v>
      </c>
      <c r="G22" s="90">
        <v>38</v>
      </c>
      <c r="H22" s="91">
        <f>SUM('[2]Jun Summary Report '!H22, '[2]May Summary Report '!H22, '[2]Apr Summary Report'!H22, '[2]Mar Summary Report'!H22, '[2]Feb Summary Report '!H22, '[2]Jan Summary Report'!H22, '[2]Dec Summary Report'!H22, '[2]Nov Summary Report  '!H22,'[2]Oct Summary Report '!H22,'[2]Sept Summary Report'!H22,'[2]Aug Summary Report '!H22,'[2]July Summary Report'!H22)</f>
        <v>114941.41</v>
      </c>
      <c r="I22" s="90">
        <f>SUM('[2]Jun Summary Report '!I22, '[2]May Summary Report '!I22, '[2]Apr Summary Report'!I22, '[2]Mar Summary Report'!I22, '[2]Feb Summary Report '!I22, '[2]Jan Summary Report'!I22, '[2]Dec Summary Report'!I22, '[2]Nov Summary Report  '!I22,'[2]Oct Summary Report '!I22,'[2]Sept Summary Report'!I22,'[2]Aug Summary Report '!I22,'[2]July Summary Report'!I22)</f>
        <v>0</v>
      </c>
      <c r="J22" s="90">
        <f>SUM('[2]Jun Summary Report '!J22, '[2]May Summary Report '!J22, '[2]Apr Summary Report'!J22, '[2]Mar Summary Report'!J22, '[2]Feb Summary Report '!J22, '[2]Jan Summary Report'!J22, '[2]Dec Summary Report'!J22, '[2]Nov Summary Report  '!J22,'[2]Oct Summary Report '!J22,'[2]Sept Summary Report'!J22,'[2]Aug Summary Report '!J22,'[2]July Summary Report'!J22)</f>
        <v>0</v>
      </c>
      <c r="K22" s="90">
        <f>G22</f>
        <v>38</v>
      </c>
      <c r="L22" s="35">
        <f t="shared" si="0"/>
        <v>114941.41</v>
      </c>
      <c r="M22" s="72"/>
      <c r="N22" s="54">
        <f>L22/L35</f>
        <v>2.4360109586171321E-2</v>
      </c>
    </row>
    <row r="23" spans="1:14" ht="15" customHeight="1" x14ac:dyDescent="0.45">
      <c r="A23" s="1" t="s">
        <v>32</v>
      </c>
      <c r="B23" s="83"/>
      <c r="C23" s="90"/>
      <c r="D23" s="35">
        <v>0</v>
      </c>
      <c r="E23" s="90"/>
      <c r="F23" s="35">
        <f>SUM('[2]Jun Summary Report '!F23, '[2]May Summary Report '!F23, '[2]Apr Summary Report'!F23, '[2]Mar Summary Report'!F23, '[2]Feb Summary Report '!F23, '[2]Jan Summary Report'!F23, '[2]Dec Summary Report'!F23, '[2]Nov Summary Report  '!F23,'[2]Oct Summary Report '!F23,'[2]Sept Summary Report'!F23,'[2]Aug Summary Report '!F23,'[2]July Summary Report'!F23)</f>
        <v>0</v>
      </c>
      <c r="G23" s="90">
        <v>15</v>
      </c>
      <c r="H23" s="91">
        <f>SUM('[2]Jun Summary Report '!H23, '[2]May Summary Report '!H23, '[2]Apr Summary Report'!H23, '[2]Mar Summary Report'!H23, '[2]Feb Summary Report '!H23, '[2]Jan Summary Report'!H23, '[2]Dec Summary Report'!H23, '[2]Nov Summary Report  '!H23,'[2]Oct Summary Report '!H23,'[2]Sept Summary Report'!H23,'[2]Aug Summary Report '!H23,'[2]July Summary Report'!H23)</f>
        <v>2210977.71</v>
      </c>
      <c r="I23" s="90">
        <f>SUM('[2]Jun Summary Report '!I23, '[2]May Summary Report '!I23, '[2]Apr Summary Report'!I23, '[2]Mar Summary Report'!I23, '[2]Feb Summary Report '!I23, '[2]Jan Summary Report'!I23, '[2]Dec Summary Report'!I23, '[2]Nov Summary Report  '!I23,'[2]Oct Summary Report '!I23,'[2]Sept Summary Report'!I23,'[2]Aug Summary Report '!I23,'[2]July Summary Report'!I23)</f>
        <v>0</v>
      </c>
      <c r="J23" s="90">
        <f>SUM('[2]Jun Summary Report '!J23, '[2]May Summary Report '!J23, '[2]Apr Summary Report'!J23, '[2]Mar Summary Report'!J23, '[2]Feb Summary Report '!J23, '[2]Jan Summary Report'!J23, '[2]Dec Summary Report'!J23, '[2]Nov Summary Report  '!J23,'[2]Oct Summary Report '!J23,'[2]Sept Summary Report'!J23,'[2]Aug Summary Report '!J23,'[2]July Summary Report'!J23)</f>
        <v>0</v>
      </c>
      <c r="K23" s="90">
        <f>SUM(E23,G23)</f>
        <v>15</v>
      </c>
      <c r="L23" s="35">
        <f t="shared" si="0"/>
        <v>2210977.71</v>
      </c>
      <c r="M23" s="72"/>
      <c r="N23" s="54">
        <f>L23/L35</f>
        <v>0.46858359670533112</v>
      </c>
    </row>
    <row r="24" spans="1:14" ht="15" customHeight="1" x14ac:dyDescent="0.45">
      <c r="A24" s="1" t="s">
        <v>349</v>
      </c>
      <c r="B24" s="83"/>
      <c r="C24" s="90"/>
      <c r="D24" s="35"/>
      <c r="E24" s="90"/>
      <c r="F24" s="35"/>
      <c r="G24" s="90">
        <v>16</v>
      </c>
      <c r="H24" s="91">
        <f>SUM('[2]Jun Summary Report '!H24, '[2]May Summary Report '!H24, '[2]Apr Summary Report'!H24, '[2]Mar Summary Report'!H24, '[2]Feb Summary Report '!H24, '[2]Jan Summary Report'!H24, '[2]Dec Summary Report'!H24, '[2]Nov Summary Report  '!H24,'[2]Oct Summary Report '!H24,'[2]Sept Summary Report'!H24,'[2]Aug Summary Report '!H24,'[2]July Summary Report'!H24)</f>
        <v>62300.51</v>
      </c>
      <c r="I24" s="90"/>
      <c r="J24" s="90"/>
      <c r="K24" s="90">
        <v>10</v>
      </c>
      <c r="L24" s="35">
        <f>SUM(D24,F24,H24)</f>
        <v>62300.51</v>
      </c>
      <c r="M24" s="72"/>
      <c r="N24" s="54">
        <f>L24/L26</f>
        <v>1.320365959382578E-2</v>
      </c>
    </row>
    <row r="25" spans="1:14" ht="15.75" customHeight="1" x14ac:dyDescent="0.45">
      <c r="A25" s="19"/>
      <c r="B25" s="32"/>
      <c r="C25" s="32"/>
      <c r="D25" s="32"/>
      <c r="E25" s="19"/>
      <c r="F25" s="32"/>
      <c r="G25" s="19"/>
      <c r="H25" s="88"/>
      <c r="I25" s="19"/>
      <c r="J25" s="19"/>
      <c r="K25" s="19"/>
      <c r="L25" s="32"/>
      <c r="M25" s="19"/>
    </row>
    <row r="26" spans="1:14" ht="15" customHeight="1" x14ac:dyDescent="0.45">
      <c r="A26" s="3" t="s">
        <v>37</v>
      </c>
      <c r="B26" s="83"/>
      <c r="C26" s="92"/>
      <c r="D26" s="35">
        <v>0</v>
      </c>
      <c r="E26" s="92"/>
      <c r="F26" s="35">
        <f>SUM(F18:F24)</f>
        <v>0</v>
      </c>
      <c r="G26" s="93">
        <f>SUM(G18:G24)</f>
        <v>468</v>
      </c>
      <c r="H26" s="36">
        <f>SUM(H18:H24)</f>
        <v>4718427.46</v>
      </c>
      <c r="I26" s="94" t="e">
        <f>SUM('[2]Jun Summary Report '!I26,'[2]May Summary Report '!I26,'[2]Apr Summary Report'!I26,'[2]Mar Summary Report'!I26,'[2]Feb Summary Report '!I26,'[2]Jan Summary Report'!I27,'[2]Dec Summary Report'!I27,'[2]Nov Summary Report  '!I26,'[2]Oct Summary Report '!I26,'[2]Sept Summary Report'!I26,'[2]Aug Summary Report '!I26,'[2]July Summary Report'!I26)</f>
        <v>#REF!</v>
      </c>
      <c r="J26" s="94" t="e">
        <f>SUM('[2]Jun Summary Report '!J26,'[2]May Summary Report '!J26,'[2]Apr Summary Report'!J26,'[2]Mar Summary Report'!J26,'[2]Feb Summary Report '!J26,'[2]Jan Summary Report'!J27,'[2]Dec Summary Report'!J27,'[2]Nov Summary Report  '!J26,'[2]Oct Summary Report '!J26,'[2]Sept Summary Report'!J26,'[2]Aug Summary Report '!J26,'[2]July Summary Report'!J26)</f>
        <v>#REF!</v>
      </c>
      <c r="K26" s="92">
        <v>258</v>
      </c>
      <c r="L26" s="91">
        <f>SUM(L18:L24)</f>
        <v>4718427.46</v>
      </c>
      <c r="M26" s="72"/>
    </row>
    <row r="27" spans="1:14" ht="15" customHeight="1" x14ac:dyDescent="0.45">
      <c r="A27" s="43"/>
      <c r="B27" s="43"/>
      <c r="C27" s="43"/>
      <c r="D27" s="44"/>
      <c r="E27" s="43"/>
      <c r="F27" s="44"/>
      <c r="G27" s="48"/>
      <c r="H27" s="95"/>
      <c r="I27" s="47"/>
      <c r="J27" s="43"/>
      <c r="K27" s="43"/>
      <c r="L27" s="43"/>
      <c r="M27" s="46"/>
      <c r="N27" s="55"/>
    </row>
    <row r="28" spans="1:14" ht="15" customHeight="1" x14ac:dyDescent="0.45">
      <c r="A28" s="4" t="s">
        <v>17</v>
      </c>
      <c r="B28" s="83"/>
      <c r="C28" s="11" t="s">
        <v>1</v>
      </c>
      <c r="D28" s="33"/>
      <c r="E28" s="11" t="s">
        <v>1</v>
      </c>
      <c r="F28" s="33"/>
      <c r="G28" s="49" t="s">
        <v>1</v>
      </c>
      <c r="H28" s="95"/>
      <c r="I28" s="11" t="s">
        <v>1</v>
      </c>
      <c r="J28" s="2"/>
      <c r="K28" s="49" t="s">
        <v>1</v>
      </c>
      <c r="L28" s="2"/>
      <c r="M28" s="96"/>
      <c r="N28" s="59"/>
    </row>
    <row r="29" spans="1:14" ht="15.75" customHeight="1" x14ac:dyDescent="0.5">
      <c r="A29" s="1" t="s">
        <v>9</v>
      </c>
      <c r="B29" s="83"/>
      <c r="C29" s="94"/>
      <c r="D29" s="33"/>
      <c r="E29" s="94"/>
      <c r="F29" s="33"/>
      <c r="G29" s="94"/>
      <c r="H29" s="31"/>
      <c r="I29" s="94">
        <f>SUM('[2]Jun Summary Report '!I29,'[2]May Summary Report '!I29,'[2]Apr Summary Report'!I29,'[2]Mar Summary Report'!I29,'[2]Feb Summary Report '!I29,'[2]Jan Summary Report'!I30,'[2]Dec Summary Report'!I30,'[2]Nov Summary Report  '!I29,'[2]Oct Summary Report '!I29,'[2]Sept Summary Report'!I29,'[2]Aug Summary Report '!I29,'[2]July Summary Report'!I29)</f>
        <v>0</v>
      </c>
      <c r="J29" s="94">
        <f>SUM('[2]Jun Summary Report '!J29,'[2]May Summary Report '!J29,'[2]Apr Summary Report'!J29,'[2]Mar Summary Report'!J29,'[2]Feb Summary Report '!J29,'[2]Jan Summary Report'!J30,'[2]Dec Summary Report'!J30,'[2]Nov Summary Report  '!J29,'[2]Oct Summary Report '!J29,'[2]Sept Summary Report'!J29,'[2]Aug Summary Report '!J29,'[2]July Summary Report'!J29)</f>
        <v>0</v>
      </c>
      <c r="K29" s="94"/>
      <c r="L29" s="33"/>
      <c r="M29" s="96"/>
      <c r="N29" s="56">
        <f>L29/L35</f>
        <v>0</v>
      </c>
    </row>
    <row r="30" spans="1:14" ht="15" customHeight="1" x14ac:dyDescent="0.45">
      <c r="A30" s="1" t="s">
        <v>19</v>
      </c>
      <c r="B30" s="83"/>
      <c r="C30" s="94"/>
      <c r="D30" s="33"/>
      <c r="E30" s="94"/>
      <c r="F30" s="33"/>
      <c r="G30" s="94"/>
      <c r="H30" s="33"/>
      <c r="I30" s="94">
        <f>SUM('[2]Jun Summary Report '!I30,'[2]May Summary Report '!I30,'[2]Apr Summary Report'!I30,'[2]Mar Summary Report'!I30,'[2]Feb Summary Report '!I30,'[2]Jan Summary Report'!I31,'[2]Dec Summary Report'!I31,'[2]Nov Summary Report  '!I30,'[2]Oct Summary Report '!I30,'[2]Sept Summary Report'!I30,'[2]Aug Summary Report '!I30,'[2]July Summary Report'!I30)</f>
        <v>0</v>
      </c>
      <c r="J30" s="94">
        <f>SUM('[2]Jun Summary Report '!J30,'[2]May Summary Report '!J30,'[2]Apr Summary Report'!J30,'[2]Mar Summary Report'!J30,'[2]Feb Summary Report '!J30,'[2]Jan Summary Report'!J31,'[2]Dec Summary Report'!J31,'[2]Nov Summary Report  '!J30,'[2]Oct Summary Report '!J30,'[2]Sept Summary Report'!J30,'[2]Aug Summary Report '!J30,'[2]July Summary Report'!J30)</f>
        <v>0</v>
      </c>
      <c r="K30" s="94"/>
      <c r="L30" s="33"/>
      <c r="M30" s="96"/>
      <c r="N30" s="57">
        <v>0</v>
      </c>
    </row>
    <row r="31" spans="1:14" ht="15" customHeight="1" x14ac:dyDescent="0.45">
      <c r="A31" s="1" t="s">
        <v>38</v>
      </c>
      <c r="B31" s="83"/>
      <c r="C31" s="94"/>
      <c r="D31" s="33"/>
      <c r="E31" s="94"/>
      <c r="F31" s="33"/>
      <c r="G31" s="94"/>
      <c r="H31" s="33"/>
      <c r="I31" s="94">
        <f>SUM('[2]Jun Summary Report '!I31,'[2]May Summary Report '!I31,'[2]Apr Summary Report'!I31,'[2]Mar Summary Report'!I31,'[2]Feb Summary Report '!I31,'[2]Jan Summary Report'!I32,'[2]Dec Summary Report'!I32,'[2]Nov Summary Report  '!I31,'[2]Oct Summary Report '!I31,'[2]Sept Summary Report'!I31,'[2]Aug Summary Report '!I31,'[2]July Summary Report'!I31)</f>
        <v>0</v>
      </c>
      <c r="J31" s="94">
        <f>SUM('[2]Jun Summary Report '!J31,'[2]May Summary Report '!J31,'[2]Apr Summary Report'!J31,'[2]Mar Summary Report'!J31,'[2]Feb Summary Report '!J31,'[2]Jan Summary Report'!J32,'[2]Dec Summary Report'!J32,'[2]Nov Summary Report  '!J31,'[2]Oct Summary Report '!J31,'[2]Sept Summary Report'!J31,'[2]Aug Summary Report '!J31,'[2]July Summary Report'!J31)</f>
        <v>0</v>
      </c>
      <c r="K31" s="94"/>
      <c r="L31" s="33"/>
      <c r="M31" s="96"/>
      <c r="N31" s="58">
        <f>L31/L35</f>
        <v>0</v>
      </c>
    </row>
    <row r="32" spans="1:14" ht="15.75" customHeight="1" x14ac:dyDescent="0.5">
      <c r="A32" s="1" t="s">
        <v>10</v>
      </c>
      <c r="B32" s="83"/>
      <c r="C32" s="94"/>
      <c r="D32" s="33"/>
      <c r="E32" s="94"/>
      <c r="F32" s="33"/>
      <c r="G32" s="94"/>
      <c r="H32" s="33"/>
      <c r="I32" s="94">
        <f>SUM('[2]Jun Summary Report '!I32,'[2]May Summary Report '!I32,'[2]Apr Summary Report'!I32,'[2]Mar Summary Report'!I32,'[2]Feb Summary Report '!I32,'[2]Jan Summary Report'!I33,'[2]Dec Summary Report'!I33,'[2]Nov Summary Report  '!I32,'[2]Oct Summary Report '!I32,'[2]Sept Summary Report'!I32,'[2]Aug Summary Report '!I32,'[2]July Summary Report'!I32)</f>
        <v>0</v>
      </c>
      <c r="J32" s="94">
        <f>SUM('[2]Jun Summary Report '!J32,'[2]May Summary Report '!J32,'[2]Apr Summary Report'!J32,'[2]Mar Summary Report'!J32,'[2]Feb Summary Report '!J32,'[2]Jan Summary Report'!J33,'[2]Dec Summary Report'!J33,'[2]Nov Summary Report  '!J32,'[2]Oct Summary Report '!J32,'[2]Sept Summary Report'!J32,'[2]Aug Summary Report '!J32,'[2]July Summary Report'!J32)</f>
        <v>0</v>
      </c>
      <c r="K32" s="94"/>
      <c r="L32" s="33"/>
      <c r="M32" s="96"/>
      <c r="N32" s="56">
        <v>0</v>
      </c>
    </row>
    <row r="33" spans="1:14" ht="31.5" customHeight="1" x14ac:dyDescent="0.45">
      <c r="A33" s="3" t="s">
        <v>18</v>
      </c>
      <c r="B33" s="83"/>
      <c r="C33" s="93"/>
      <c r="D33" s="32">
        <v>0</v>
      </c>
      <c r="E33" s="97"/>
      <c r="F33" s="32">
        <v>0</v>
      </c>
      <c r="G33" s="93"/>
      <c r="H33" s="36">
        <f>SUM(H29:H32)</f>
        <v>0</v>
      </c>
      <c r="I33" s="98" t="e">
        <f>SUM(I25:I32)</f>
        <v>#REF!</v>
      </c>
      <c r="J33" s="99" t="e">
        <f>SUM(J25:J32)</f>
        <v>#REF!</v>
      </c>
      <c r="K33" s="98"/>
      <c r="L33" s="32">
        <f>SUM(L29:L32)</f>
        <v>0</v>
      </c>
      <c r="M33" s="96"/>
    </row>
    <row r="34" spans="1:14" ht="5.25" customHeight="1" x14ac:dyDescent="0.45">
      <c r="A34" s="100"/>
      <c r="B34" s="83"/>
      <c r="C34" s="101"/>
      <c r="D34" s="34"/>
      <c r="E34" s="89"/>
      <c r="F34" s="34"/>
      <c r="G34" s="89"/>
      <c r="H34" s="37"/>
      <c r="I34" s="89"/>
      <c r="J34" s="99"/>
      <c r="K34" s="89"/>
      <c r="L34" s="34"/>
      <c r="M34" s="72"/>
      <c r="N34" s="99"/>
    </row>
    <row r="35" spans="1:14" ht="31.5" customHeight="1" x14ac:dyDescent="0.45">
      <c r="A35" s="18" t="s">
        <v>35</v>
      </c>
      <c r="B35" s="83"/>
      <c r="C35" s="102"/>
      <c r="D35" s="32">
        <f>SUM(D26,D33)</f>
        <v>0</v>
      </c>
      <c r="E35" s="103"/>
      <c r="F35" s="32">
        <f>F26</f>
        <v>0</v>
      </c>
      <c r="G35" s="102">
        <f>SUM(G26,G33)</f>
        <v>468</v>
      </c>
      <c r="H35" s="36">
        <f>SUM(H26,H33)</f>
        <v>4718427.46</v>
      </c>
      <c r="I35" s="104" t="e">
        <f>SUM(#REF!+I33)</f>
        <v>#REF!</v>
      </c>
      <c r="J35" s="99" t="e">
        <f>SUM(#REF!+J33)</f>
        <v>#REF!</v>
      </c>
      <c r="K35" s="102"/>
      <c r="L35" s="32">
        <f>SUM(L26,L33)</f>
        <v>4718427.46</v>
      </c>
      <c r="M35" s="72"/>
      <c r="N35" s="50">
        <f>SUM(N18:N31)</f>
        <v>1</v>
      </c>
    </row>
  </sheetData>
  <mergeCells count="16">
    <mergeCell ref="A7:B7"/>
    <mergeCell ref="C7:E7"/>
    <mergeCell ref="A8:B8"/>
    <mergeCell ref="C8:E8"/>
    <mergeCell ref="A9:B9"/>
    <mergeCell ref="C9:E9"/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693C6-55CC-44F4-B59D-B3E1DB73DEA3}">
  <dimension ref="A1:N273"/>
  <sheetViews>
    <sheetView workbookViewId="0"/>
  </sheetViews>
  <sheetFormatPr defaultRowHeight="14.25" x14ac:dyDescent="0.45"/>
  <cols>
    <col min="1" max="1" width="32.19921875" customWidth="1"/>
    <col min="2" max="2" width="15" customWidth="1"/>
    <col min="3" max="3" width="11.796875" customWidth="1"/>
    <col min="4" max="4" width="13.53125" customWidth="1"/>
    <col min="5" max="5" width="15.46484375" hidden="1" customWidth="1"/>
    <col min="6" max="6" width="13.19921875" hidden="1" customWidth="1"/>
    <col min="7" max="7" width="12.796875" hidden="1" customWidth="1"/>
    <col min="8" max="8" width="14.1328125" hidden="1" customWidth="1"/>
    <col min="9" max="9" width="12.33203125" hidden="1" customWidth="1"/>
    <col min="10" max="10" width="14.1328125" hidden="1" customWidth="1"/>
    <col min="11" max="11" width="13.1328125" hidden="1" customWidth="1"/>
    <col min="12" max="12" width="13.19921875" hidden="1" customWidth="1"/>
    <col min="13" max="13" width="11.6640625" hidden="1" customWidth="1"/>
    <col min="14" max="14" width="14.46484375" bestFit="1" customWidth="1"/>
  </cols>
  <sheetData>
    <row r="1" spans="1:14" ht="23.25" x14ac:dyDescent="0.7">
      <c r="A1" s="111" t="s">
        <v>800</v>
      </c>
    </row>
    <row r="2" spans="1:14" ht="15" customHeight="1" x14ac:dyDescent="0.7">
      <c r="A2" s="111"/>
    </row>
    <row r="3" spans="1:14" x14ac:dyDescent="0.45">
      <c r="A3" s="60" t="s">
        <v>56</v>
      </c>
      <c r="B3" s="61" t="s">
        <v>41</v>
      </c>
      <c r="C3" s="61" t="s">
        <v>42</v>
      </c>
      <c r="D3" s="62" t="s">
        <v>43</v>
      </c>
      <c r="E3" s="61" t="s">
        <v>44</v>
      </c>
      <c r="F3" s="61" t="s">
        <v>45</v>
      </c>
      <c r="G3" s="61" t="s">
        <v>46</v>
      </c>
      <c r="H3" s="61" t="s">
        <v>47</v>
      </c>
      <c r="I3" s="61" t="s">
        <v>48</v>
      </c>
      <c r="J3" s="61" t="s">
        <v>49</v>
      </c>
      <c r="K3" s="61" t="s">
        <v>50</v>
      </c>
      <c r="L3" s="61" t="s">
        <v>51</v>
      </c>
      <c r="M3" s="61" t="s">
        <v>52</v>
      </c>
      <c r="N3" s="60" t="s">
        <v>57</v>
      </c>
    </row>
    <row r="4" spans="1:14" x14ac:dyDescent="0.45">
      <c r="A4" s="60" t="s">
        <v>216</v>
      </c>
      <c r="B4" s="62">
        <v>0</v>
      </c>
      <c r="C4" s="62">
        <v>0</v>
      </c>
      <c r="D4" s="62">
        <v>77.61</v>
      </c>
      <c r="E4" s="62"/>
      <c r="F4" s="62"/>
      <c r="G4" s="62"/>
      <c r="H4" s="62"/>
      <c r="I4" s="62"/>
      <c r="J4" s="62"/>
      <c r="K4" s="62"/>
      <c r="L4" s="62"/>
      <c r="M4" s="62"/>
      <c r="N4" s="63">
        <f>SUM(Table1[[#This Row],[July]:[June]])</f>
        <v>77.61</v>
      </c>
    </row>
    <row r="5" spans="1:14" x14ac:dyDescent="0.45">
      <c r="A5" s="60" t="s">
        <v>58</v>
      </c>
      <c r="B5" s="62">
        <v>117.8</v>
      </c>
      <c r="C5" s="62">
        <v>0</v>
      </c>
      <c r="D5" s="62">
        <v>114</v>
      </c>
      <c r="E5" s="62"/>
      <c r="F5" s="62"/>
      <c r="G5" s="62"/>
      <c r="H5" s="62"/>
      <c r="I5" s="62"/>
      <c r="J5" s="62"/>
      <c r="K5" s="62"/>
      <c r="L5" s="62"/>
      <c r="M5" s="62"/>
      <c r="N5" s="63">
        <f>SUM(Table1[[#This Row],[July]:[June]])</f>
        <v>231.8</v>
      </c>
    </row>
    <row r="6" spans="1:14" x14ac:dyDescent="0.45">
      <c r="A6" s="60" t="s">
        <v>217</v>
      </c>
      <c r="B6" s="62">
        <v>142.88</v>
      </c>
      <c r="C6" s="62">
        <v>0</v>
      </c>
      <c r="D6" s="62">
        <v>0</v>
      </c>
      <c r="E6" s="62"/>
      <c r="F6" s="62"/>
      <c r="G6" s="62"/>
      <c r="H6" s="62"/>
      <c r="I6" s="62"/>
      <c r="J6" s="62"/>
      <c r="K6" s="62"/>
      <c r="L6" s="62"/>
      <c r="M6" s="62"/>
      <c r="N6" s="63">
        <f>SUM(Table1[[#This Row],[July]:[June]])</f>
        <v>142.88</v>
      </c>
    </row>
    <row r="7" spans="1:14" x14ac:dyDescent="0.45">
      <c r="A7" s="60" t="s">
        <v>218</v>
      </c>
      <c r="B7" s="62">
        <v>0</v>
      </c>
      <c r="C7" s="62">
        <v>1577.54</v>
      </c>
      <c r="D7" s="62">
        <v>775.95</v>
      </c>
      <c r="E7" s="62"/>
      <c r="F7" s="62"/>
      <c r="G7" s="62"/>
      <c r="H7" s="62"/>
      <c r="I7" s="62"/>
      <c r="J7" s="62"/>
      <c r="K7" s="62"/>
      <c r="L7" s="62"/>
      <c r="M7" s="62"/>
      <c r="N7" s="63">
        <f>SUM(Table1[[#This Row],[July]:[June]])</f>
        <v>2353.4899999999998</v>
      </c>
    </row>
    <row r="8" spans="1:14" x14ac:dyDescent="0.45">
      <c r="A8" s="60" t="s">
        <v>59</v>
      </c>
      <c r="B8" s="62">
        <v>0</v>
      </c>
      <c r="C8" s="62">
        <v>562.02</v>
      </c>
      <c r="D8" s="62">
        <v>1250</v>
      </c>
      <c r="E8" s="62"/>
      <c r="F8" s="62"/>
      <c r="G8" s="62"/>
      <c r="H8" s="62"/>
      <c r="I8" s="62"/>
      <c r="J8" s="62"/>
      <c r="K8" s="62"/>
      <c r="L8" s="62"/>
      <c r="M8" s="62"/>
      <c r="N8" s="63">
        <f>SUM(Table1[[#This Row],[July]:[June]])</f>
        <v>1812.02</v>
      </c>
    </row>
    <row r="9" spans="1:14" x14ac:dyDescent="0.45">
      <c r="A9" s="60" t="s">
        <v>219</v>
      </c>
      <c r="B9" s="62">
        <v>0</v>
      </c>
      <c r="C9" s="62">
        <v>0</v>
      </c>
      <c r="D9" s="62">
        <v>60.28</v>
      </c>
      <c r="E9" s="62"/>
      <c r="F9" s="62"/>
      <c r="G9" s="62"/>
      <c r="H9" s="62"/>
      <c r="I9" s="62"/>
      <c r="J9" s="62"/>
      <c r="K9" s="62"/>
      <c r="L9" s="62"/>
      <c r="M9" s="62"/>
      <c r="N9" s="63">
        <f>SUM(Table1[[#This Row],[July]:[June]])</f>
        <v>60.28</v>
      </c>
    </row>
    <row r="10" spans="1:14" x14ac:dyDescent="0.45">
      <c r="A10" s="60" t="s">
        <v>60</v>
      </c>
      <c r="B10" s="62">
        <v>1061.18</v>
      </c>
      <c r="C10" s="62">
        <v>1713.34</v>
      </c>
      <c r="D10" s="62">
        <v>5571.31</v>
      </c>
      <c r="E10" s="62"/>
      <c r="F10" s="62"/>
      <c r="G10" s="62"/>
      <c r="H10" s="62"/>
      <c r="I10" s="62"/>
      <c r="J10" s="62"/>
      <c r="K10" s="62"/>
      <c r="L10" s="62"/>
      <c r="M10" s="62"/>
      <c r="N10" s="63">
        <f>SUM(Table1[[#This Row],[July]:[June]])</f>
        <v>8345.83</v>
      </c>
    </row>
    <row r="11" spans="1:14" x14ac:dyDescent="0.45">
      <c r="A11" s="60" t="s">
        <v>220</v>
      </c>
      <c r="B11" s="62">
        <v>0</v>
      </c>
      <c r="C11" s="62">
        <v>266.97000000000003</v>
      </c>
      <c r="D11" s="62">
        <v>147.63999999999999</v>
      </c>
      <c r="E11" s="62"/>
      <c r="F11" s="62"/>
      <c r="G11" s="62"/>
      <c r="H11" s="62"/>
      <c r="I11" s="62"/>
      <c r="J11" s="62"/>
      <c r="K11" s="62"/>
      <c r="L11" s="62"/>
      <c r="M11" s="62"/>
      <c r="N11" s="63">
        <f>SUM(Table1[[#This Row],[July]:[June]])</f>
        <v>414.61</v>
      </c>
    </row>
    <row r="12" spans="1:14" x14ac:dyDescent="0.45">
      <c r="A12" s="60" t="s">
        <v>221</v>
      </c>
      <c r="B12" s="62">
        <v>1699.49</v>
      </c>
      <c r="C12" s="62">
        <v>737.01</v>
      </c>
      <c r="D12" s="62">
        <v>5995</v>
      </c>
      <c r="E12" s="62"/>
      <c r="F12" s="62"/>
      <c r="G12" s="62"/>
      <c r="H12" s="62"/>
      <c r="I12" s="62"/>
      <c r="J12" s="62"/>
      <c r="K12" s="62"/>
      <c r="L12" s="62"/>
      <c r="M12" s="62"/>
      <c r="N12" s="63">
        <f>SUM(Table1[[#This Row],[July]:[June]])</f>
        <v>8431.5</v>
      </c>
    </row>
    <row r="13" spans="1:14" x14ac:dyDescent="0.45">
      <c r="A13" s="60" t="s">
        <v>354</v>
      </c>
      <c r="B13" s="62">
        <v>0</v>
      </c>
      <c r="C13" s="62">
        <v>0</v>
      </c>
      <c r="D13" s="62">
        <v>19621.830000000002</v>
      </c>
      <c r="E13" s="62"/>
      <c r="F13" s="62"/>
      <c r="G13" s="62"/>
      <c r="H13" s="62"/>
      <c r="I13" s="62"/>
      <c r="J13" s="62"/>
      <c r="K13" s="62"/>
      <c r="L13" s="62"/>
      <c r="M13" s="62"/>
      <c r="N13" s="63">
        <f>SUM(Table1[[#This Row],[July]:[June]])</f>
        <v>19621.830000000002</v>
      </c>
    </row>
    <row r="14" spans="1:14" x14ac:dyDescent="0.45">
      <c r="A14" s="60" t="s">
        <v>61</v>
      </c>
      <c r="B14" s="62">
        <v>15.14</v>
      </c>
      <c r="C14" s="62">
        <v>488.94</v>
      </c>
      <c r="D14" s="62">
        <v>3930.54</v>
      </c>
      <c r="E14" s="62"/>
      <c r="F14" s="62"/>
      <c r="G14" s="62"/>
      <c r="H14" s="62"/>
      <c r="I14" s="62"/>
      <c r="J14" s="62"/>
      <c r="K14" s="62"/>
      <c r="L14" s="62"/>
      <c r="M14" s="62"/>
      <c r="N14" s="63">
        <f>SUM(Table1[[#This Row],[July]:[June]])</f>
        <v>4434.62</v>
      </c>
    </row>
    <row r="15" spans="1:14" x14ac:dyDescent="0.45">
      <c r="A15" s="60" t="s">
        <v>355</v>
      </c>
      <c r="B15" s="62">
        <v>301</v>
      </c>
      <c r="C15" s="62">
        <v>0</v>
      </c>
      <c r="D15" s="62">
        <v>347</v>
      </c>
      <c r="E15" s="62"/>
      <c r="F15" s="62"/>
      <c r="G15" s="62"/>
      <c r="H15" s="62"/>
      <c r="I15" s="62"/>
      <c r="J15" s="62"/>
      <c r="K15" s="62"/>
      <c r="L15" s="62"/>
      <c r="M15" s="62"/>
      <c r="N15" s="63">
        <f>SUM(Table1[[#This Row],[July]:[June]])</f>
        <v>648</v>
      </c>
    </row>
    <row r="16" spans="1:14" x14ac:dyDescent="0.45">
      <c r="A16" s="60" t="s">
        <v>62</v>
      </c>
      <c r="B16" s="62">
        <v>4443.1400000000003</v>
      </c>
      <c r="C16" s="62">
        <v>2181.1799999999998</v>
      </c>
      <c r="D16" s="62">
        <v>5848.17</v>
      </c>
      <c r="E16" s="62"/>
      <c r="F16" s="62"/>
      <c r="G16" s="62"/>
      <c r="H16" s="62"/>
      <c r="I16" s="62"/>
      <c r="J16" s="62"/>
      <c r="K16" s="62"/>
      <c r="L16" s="62"/>
      <c r="M16" s="62"/>
      <c r="N16" s="63">
        <f>SUM(Table1[[#This Row],[July]:[June]])</f>
        <v>12472.49</v>
      </c>
    </row>
    <row r="17" spans="1:14" x14ac:dyDescent="0.45">
      <c r="A17" s="60" t="s">
        <v>63</v>
      </c>
      <c r="B17" s="62">
        <v>28036.82</v>
      </c>
      <c r="C17" s="62">
        <v>0</v>
      </c>
      <c r="D17" s="62">
        <v>10292.450000000001</v>
      </c>
      <c r="E17" s="62"/>
      <c r="F17" s="62"/>
      <c r="G17" s="62"/>
      <c r="H17" s="62"/>
      <c r="I17" s="62"/>
      <c r="J17" s="62"/>
      <c r="K17" s="62"/>
      <c r="L17" s="62"/>
      <c r="M17" s="62"/>
      <c r="N17" s="63">
        <f>SUM(Table1[[#This Row],[July]:[June]])</f>
        <v>38329.270000000004</v>
      </c>
    </row>
    <row r="18" spans="1:14" x14ac:dyDescent="0.45">
      <c r="A18" s="60" t="s">
        <v>64</v>
      </c>
      <c r="B18" s="62">
        <v>7392.88</v>
      </c>
      <c r="C18" s="62">
        <v>23734.73</v>
      </c>
      <c r="D18" s="62">
        <v>12575.83</v>
      </c>
      <c r="E18" s="62"/>
      <c r="F18" s="62"/>
      <c r="G18" s="62"/>
      <c r="H18" s="62"/>
      <c r="I18" s="62"/>
      <c r="J18" s="62"/>
      <c r="K18" s="62"/>
      <c r="L18" s="62"/>
      <c r="M18" s="62"/>
      <c r="N18" s="63">
        <f>SUM(Table1[[#This Row],[July]:[June]])</f>
        <v>43703.44</v>
      </c>
    </row>
    <row r="19" spans="1:14" x14ac:dyDescent="0.45">
      <c r="A19" s="60" t="s">
        <v>222</v>
      </c>
      <c r="B19" s="62">
        <v>563.1</v>
      </c>
      <c r="C19" s="62">
        <v>17262.87</v>
      </c>
      <c r="D19" s="62">
        <v>6230.09</v>
      </c>
      <c r="E19" s="62"/>
      <c r="F19" s="62"/>
      <c r="G19" s="62"/>
      <c r="H19" s="62"/>
      <c r="I19" s="62"/>
      <c r="J19" s="62"/>
      <c r="K19" s="62"/>
      <c r="L19" s="62"/>
      <c r="M19" s="62"/>
      <c r="N19" s="63">
        <f>SUM(Table1[[#This Row],[July]:[June]])</f>
        <v>24056.059999999998</v>
      </c>
    </row>
    <row r="20" spans="1:14" x14ac:dyDescent="0.45">
      <c r="A20" s="60" t="s">
        <v>223</v>
      </c>
      <c r="B20" s="62">
        <v>0</v>
      </c>
      <c r="C20" s="62">
        <v>218.93</v>
      </c>
      <c r="D20" s="62">
        <v>315.45999999999998</v>
      </c>
      <c r="E20" s="62"/>
      <c r="F20" s="62"/>
      <c r="G20" s="62"/>
      <c r="H20" s="62"/>
      <c r="I20" s="62"/>
      <c r="J20" s="62"/>
      <c r="K20" s="62"/>
      <c r="L20" s="62"/>
      <c r="M20" s="62"/>
      <c r="N20" s="63">
        <f>SUM(Table1[[#This Row],[July]:[June]])</f>
        <v>534.39</v>
      </c>
    </row>
    <row r="21" spans="1:14" x14ac:dyDescent="0.45">
      <c r="A21" s="60" t="s">
        <v>224</v>
      </c>
      <c r="B21" s="62">
        <v>0</v>
      </c>
      <c r="C21" s="62">
        <v>115.53</v>
      </c>
      <c r="D21" s="62">
        <v>0</v>
      </c>
      <c r="E21" s="62"/>
      <c r="F21" s="62"/>
      <c r="G21" s="62"/>
      <c r="H21" s="62"/>
      <c r="I21" s="62"/>
      <c r="J21" s="62"/>
      <c r="K21" s="62"/>
      <c r="L21" s="62"/>
      <c r="M21" s="62"/>
      <c r="N21" s="63">
        <f>SUM(Table1[[#This Row],[July]:[June]])</f>
        <v>115.53</v>
      </c>
    </row>
    <row r="22" spans="1:14" x14ac:dyDescent="0.45">
      <c r="A22" s="60" t="s">
        <v>65</v>
      </c>
      <c r="B22" s="62">
        <v>0</v>
      </c>
      <c r="C22" s="62">
        <v>50400</v>
      </c>
      <c r="D22" s="62">
        <v>0</v>
      </c>
      <c r="E22" s="62"/>
      <c r="F22" s="62"/>
      <c r="G22" s="62"/>
      <c r="H22" s="62"/>
      <c r="I22" s="62"/>
      <c r="J22" s="62"/>
      <c r="K22" s="62"/>
      <c r="L22" s="62"/>
      <c r="M22" s="62"/>
      <c r="N22" s="63">
        <f>SUM(Table1[[#This Row],[July]:[June]])</f>
        <v>50400</v>
      </c>
    </row>
    <row r="23" spans="1:14" x14ac:dyDescent="0.45">
      <c r="A23" s="60" t="s">
        <v>66</v>
      </c>
      <c r="B23" s="62">
        <v>3210.99</v>
      </c>
      <c r="C23" s="62">
        <v>7161.27</v>
      </c>
      <c r="D23" s="62">
        <v>2270.4</v>
      </c>
      <c r="E23" s="62"/>
      <c r="F23" s="62"/>
      <c r="G23" s="62"/>
      <c r="H23" s="62"/>
      <c r="I23" s="62"/>
      <c r="J23" s="62"/>
      <c r="K23" s="62"/>
      <c r="L23" s="62"/>
      <c r="M23" s="62"/>
      <c r="N23" s="63">
        <f>SUM(Table1[[#This Row],[July]:[June]])</f>
        <v>12642.66</v>
      </c>
    </row>
    <row r="24" spans="1:14" x14ac:dyDescent="0.45">
      <c r="A24" s="60" t="s">
        <v>67</v>
      </c>
      <c r="B24" s="62">
        <v>1025</v>
      </c>
      <c r="C24" s="62">
        <v>0</v>
      </c>
      <c r="D24" s="62">
        <v>7563</v>
      </c>
      <c r="E24" s="62"/>
      <c r="F24" s="62"/>
      <c r="G24" s="62"/>
      <c r="H24" s="62"/>
      <c r="I24" s="62"/>
      <c r="J24" s="62"/>
      <c r="K24" s="62"/>
      <c r="L24" s="62"/>
      <c r="M24" s="62"/>
      <c r="N24" s="63">
        <f>SUM(Table1[[#This Row],[July]:[June]])</f>
        <v>8588</v>
      </c>
    </row>
    <row r="25" spans="1:14" x14ac:dyDescent="0.45">
      <c r="A25" s="60" t="s">
        <v>225</v>
      </c>
      <c r="B25" s="62">
        <v>617.95000000000005</v>
      </c>
      <c r="C25" s="62">
        <v>175</v>
      </c>
      <c r="D25" s="62">
        <v>2016.38</v>
      </c>
      <c r="E25" s="62"/>
      <c r="F25" s="62"/>
      <c r="G25" s="62"/>
      <c r="H25" s="62"/>
      <c r="I25" s="62"/>
      <c r="J25" s="62"/>
      <c r="K25" s="62"/>
      <c r="L25" s="62"/>
      <c r="M25" s="62"/>
      <c r="N25" s="63">
        <f>SUM(Table1[[#This Row],[July]:[June]])</f>
        <v>2809.33</v>
      </c>
    </row>
    <row r="26" spans="1:14" x14ac:dyDescent="0.45">
      <c r="A26" s="60" t="s">
        <v>226</v>
      </c>
      <c r="B26" s="62">
        <v>7028.85</v>
      </c>
      <c r="C26" s="62">
        <v>2807.82</v>
      </c>
      <c r="D26" s="62">
        <v>2036.92</v>
      </c>
      <c r="E26" s="62"/>
      <c r="F26" s="62"/>
      <c r="G26" s="62"/>
      <c r="H26" s="62"/>
      <c r="I26" s="62"/>
      <c r="J26" s="62"/>
      <c r="K26" s="62"/>
      <c r="L26" s="62"/>
      <c r="M26" s="62"/>
      <c r="N26" s="63">
        <f>SUM(Table1[[#This Row],[July]:[June]])</f>
        <v>11873.59</v>
      </c>
    </row>
    <row r="27" spans="1:14" x14ac:dyDescent="0.45">
      <c r="A27" s="60" t="s">
        <v>227</v>
      </c>
      <c r="B27" s="62">
        <v>7278.75</v>
      </c>
      <c r="C27" s="62">
        <v>1416.02</v>
      </c>
      <c r="D27" s="62">
        <v>5492.15</v>
      </c>
      <c r="E27" s="62"/>
      <c r="F27" s="62"/>
      <c r="G27" s="62"/>
      <c r="H27" s="62"/>
      <c r="I27" s="62"/>
      <c r="J27" s="62"/>
      <c r="K27" s="62"/>
      <c r="L27" s="62"/>
      <c r="M27" s="62"/>
      <c r="N27" s="63">
        <f>SUM(Table1[[#This Row],[July]:[June]])</f>
        <v>14186.92</v>
      </c>
    </row>
    <row r="28" spans="1:14" x14ac:dyDescent="0.45">
      <c r="A28" s="60" t="s">
        <v>228</v>
      </c>
      <c r="B28" s="62">
        <v>12169</v>
      </c>
      <c r="C28" s="62">
        <v>141.80000000000001</v>
      </c>
      <c r="D28" s="62">
        <v>324.95</v>
      </c>
      <c r="E28" s="62"/>
      <c r="F28" s="62"/>
      <c r="G28" s="62"/>
      <c r="H28" s="62"/>
      <c r="I28" s="62"/>
      <c r="J28" s="62"/>
      <c r="K28" s="62"/>
      <c r="L28" s="62"/>
      <c r="M28" s="62"/>
      <c r="N28" s="63">
        <f>SUM(Table1[[#This Row],[July]:[June]])</f>
        <v>12635.75</v>
      </c>
    </row>
    <row r="29" spans="1:14" x14ac:dyDescent="0.45">
      <c r="A29" s="60" t="s">
        <v>68</v>
      </c>
      <c r="B29" s="62">
        <v>3949.21</v>
      </c>
      <c r="C29" s="62">
        <v>0</v>
      </c>
      <c r="D29" s="62">
        <v>0</v>
      </c>
      <c r="E29" s="62"/>
      <c r="F29" s="62"/>
      <c r="G29" s="62"/>
      <c r="H29" s="62"/>
      <c r="I29" s="62"/>
      <c r="J29" s="62"/>
      <c r="K29" s="62"/>
      <c r="L29" s="62"/>
      <c r="M29" s="62"/>
      <c r="N29" s="63">
        <f>SUM(Table1[[#This Row],[July]:[June]])</f>
        <v>3949.21</v>
      </c>
    </row>
    <row r="30" spans="1:14" x14ac:dyDescent="0.45">
      <c r="A30" s="60" t="s">
        <v>229</v>
      </c>
      <c r="B30" s="62">
        <v>754.15</v>
      </c>
      <c r="C30" s="62">
        <v>0</v>
      </c>
      <c r="D30" s="62">
        <v>0</v>
      </c>
      <c r="E30" s="62"/>
      <c r="F30" s="62"/>
      <c r="G30" s="62"/>
      <c r="H30" s="62"/>
      <c r="I30" s="62"/>
      <c r="J30" s="62"/>
      <c r="K30" s="62"/>
      <c r="L30" s="62"/>
      <c r="M30" s="62"/>
      <c r="N30" s="63">
        <f>SUM(Table1[[#This Row],[July]:[June]])</f>
        <v>754.15</v>
      </c>
    </row>
    <row r="31" spans="1:14" x14ac:dyDescent="0.45">
      <c r="A31" s="60" t="s">
        <v>69</v>
      </c>
      <c r="B31" s="62">
        <v>0</v>
      </c>
      <c r="C31" s="62">
        <v>8.94</v>
      </c>
      <c r="D31" s="62"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3">
        <f>SUM(Table1[[#This Row],[July]:[June]])</f>
        <v>8.94</v>
      </c>
    </row>
    <row r="32" spans="1:14" x14ac:dyDescent="0.45">
      <c r="A32" s="60" t="s">
        <v>230</v>
      </c>
      <c r="B32" s="62">
        <v>0</v>
      </c>
      <c r="C32" s="62">
        <v>8.94</v>
      </c>
      <c r="D32" s="62">
        <v>0</v>
      </c>
      <c r="E32" s="62"/>
      <c r="F32" s="62"/>
      <c r="G32" s="62"/>
      <c r="H32" s="62"/>
      <c r="I32" s="62"/>
      <c r="J32" s="62"/>
      <c r="K32" s="62"/>
      <c r="L32" s="62"/>
      <c r="M32" s="62"/>
      <c r="N32" s="63">
        <f>SUM(Table1[[#This Row],[July]:[June]])</f>
        <v>8.94</v>
      </c>
    </row>
    <row r="33" spans="1:14" x14ac:dyDescent="0.45">
      <c r="A33" s="60" t="s">
        <v>231</v>
      </c>
      <c r="B33" s="62">
        <v>0</v>
      </c>
      <c r="C33" s="62">
        <v>8.94</v>
      </c>
      <c r="D33" s="62">
        <v>121.73</v>
      </c>
      <c r="E33" s="62"/>
      <c r="F33" s="62"/>
      <c r="G33" s="62"/>
      <c r="H33" s="62"/>
      <c r="I33" s="62"/>
      <c r="J33" s="62"/>
      <c r="K33" s="62"/>
      <c r="L33" s="62"/>
      <c r="M33" s="62"/>
      <c r="N33" s="63">
        <f>SUM(Table1[[#This Row],[July]:[June]])</f>
        <v>130.67000000000002</v>
      </c>
    </row>
    <row r="34" spans="1:14" x14ac:dyDescent="0.45">
      <c r="A34" s="60" t="s">
        <v>232</v>
      </c>
      <c r="B34" s="62">
        <v>3948.44</v>
      </c>
      <c r="C34" s="62">
        <v>0</v>
      </c>
      <c r="D34" s="62">
        <v>493.15</v>
      </c>
      <c r="E34" s="62"/>
      <c r="F34" s="62"/>
      <c r="G34" s="62"/>
      <c r="H34" s="62"/>
      <c r="I34" s="62"/>
      <c r="J34" s="62"/>
      <c r="K34" s="62"/>
      <c r="L34" s="62"/>
      <c r="M34" s="62"/>
      <c r="N34" s="63">
        <f>SUM(Table1[[#This Row],[July]:[June]])</f>
        <v>4441.59</v>
      </c>
    </row>
    <row r="35" spans="1:14" x14ac:dyDescent="0.45">
      <c r="A35" s="60" t="s">
        <v>233</v>
      </c>
      <c r="B35" s="62">
        <v>633.15</v>
      </c>
      <c r="C35" s="62">
        <v>0</v>
      </c>
      <c r="D35" s="62">
        <v>389</v>
      </c>
      <c r="E35" s="62"/>
      <c r="F35" s="62"/>
      <c r="G35" s="62"/>
      <c r="H35" s="62"/>
      <c r="I35" s="62"/>
      <c r="J35" s="62"/>
      <c r="K35" s="62"/>
      <c r="L35" s="62"/>
      <c r="M35" s="62"/>
      <c r="N35" s="63">
        <f>SUM(Table1[[#This Row],[July]:[June]])</f>
        <v>1022.15</v>
      </c>
    </row>
    <row r="36" spans="1:14" x14ac:dyDescent="0.45">
      <c r="A36" s="60" t="s">
        <v>356</v>
      </c>
      <c r="B36" s="62">
        <v>0</v>
      </c>
      <c r="C36" s="62">
        <v>90.73</v>
      </c>
      <c r="D36" s="62">
        <v>0</v>
      </c>
      <c r="E36" s="62"/>
      <c r="F36" s="62"/>
      <c r="G36" s="62"/>
      <c r="H36" s="62"/>
      <c r="I36" s="62"/>
      <c r="J36" s="62"/>
      <c r="K36" s="62"/>
      <c r="L36" s="62"/>
      <c r="M36" s="62"/>
      <c r="N36" s="63">
        <f>SUM(Table1[[#This Row],[July]:[June]])</f>
        <v>90.73</v>
      </c>
    </row>
    <row r="37" spans="1:14" x14ac:dyDescent="0.45">
      <c r="A37" s="60" t="s">
        <v>234</v>
      </c>
      <c r="B37" s="62">
        <v>16926.05</v>
      </c>
      <c r="C37" s="62">
        <v>5254.05</v>
      </c>
      <c r="D37" s="62">
        <v>0</v>
      </c>
      <c r="E37" s="62"/>
      <c r="F37" s="62"/>
      <c r="G37" s="62"/>
      <c r="H37" s="62"/>
      <c r="I37" s="62"/>
      <c r="J37" s="62"/>
      <c r="K37" s="62"/>
      <c r="L37" s="62"/>
      <c r="M37" s="62"/>
      <c r="N37" s="63">
        <f>SUM(Table1[[#This Row],[July]:[June]])</f>
        <v>22180.1</v>
      </c>
    </row>
    <row r="38" spans="1:14" x14ac:dyDescent="0.45">
      <c r="A38" s="60" t="s">
        <v>235</v>
      </c>
      <c r="B38" s="62">
        <v>0</v>
      </c>
      <c r="C38" s="62">
        <v>15.14</v>
      </c>
      <c r="D38" s="62">
        <v>0</v>
      </c>
      <c r="E38" s="62"/>
      <c r="F38" s="62"/>
      <c r="G38" s="62"/>
      <c r="H38" s="62"/>
      <c r="I38" s="62"/>
      <c r="J38" s="62"/>
      <c r="K38" s="62"/>
      <c r="L38" s="62"/>
      <c r="M38" s="62"/>
      <c r="N38" s="63">
        <f>SUM(Table1[[#This Row],[July]:[June]])</f>
        <v>15.14</v>
      </c>
    </row>
    <row r="39" spans="1:14" x14ac:dyDescent="0.45">
      <c r="A39" s="60" t="s">
        <v>236</v>
      </c>
      <c r="B39" s="62">
        <v>13455.33</v>
      </c>
      <c r="C39" s="62">
        <v>59.01</v>
      </c>
      <c r="D39" s="62">
        <v>3000</v>
      </c>
      <c r="E39" s="62"/>
      <c r="F39" s="62"/>
      <c r="G39" s="62"/>
      <c r="H39" s="62"/>
      <c r="I39" s="62"/>
      <c r="J39" s="62"/>
      <c r="K39" s="62"/>
      <c r="L39" s="62"/>
      <c r="M39" s="62"/>
      <c r="N39" s="63">
        <f>SUM(Table1[[#This Row],[July]:[June]])</f>
        <v>16514.34</v>
      </c>
    </row>
    <row r="40" spans="1:14" x14ac:dyDescent="0.45">
      <c r="A40" s="60" t="s">
        <v>237</v>
      </c>
      <c r="B40" s="62">
        <v>15.14</v>
      </c>
      <c r="C40" s="62">
        <v>90.87</v>
      </c>
      <c r="D40" s="62">
        <v>9807.07</v>
      </c>
      <c r="E40" s="62"/>
      <c r="F40" s="62"/>
      <c r="G40" s="62"/>
      <c r="H40" s="62"/>
      <c r="I40" s="62"/>
      <c r="J40" s="62"/>
      <c r="K40" s="62"/>
      <c r="L40" s="62"/>
      <c r="M40" s="62"/>
      <c r="N40" s="63">
        <f>SUM(Table1[[#This Row],[July]:[June]])</f>
        <v>9913.08</v>
      </c>
    </row>
    <row r="41" spans="1:14" x14ac:dyDescent="0.45">
      <c r="A41" s="60" t="s">
        <v>357</v>
      </c>
      <c r="B41" s="62">
        <v>0</v>
      </c>
      <c r="C41" s="62">
        <v>33.74</v>
      </c>
      <c r="D41" s="62">
        <v>0</v>
      </c>
      <c r="E41" s="62"/>
      <c r="F41" s="62"/>
      <c r="G41" s="62"/>
      <c r="H41" s="62"/>
      <c r="I41" s="62"/>
      <c r="J41" s="62"/>
      <c r="K41" s="62"/>
      <c r="L41" s="62"/>
      <c r="M41" s="62"/>
      <c r="N41" s="63">
        <f>SUM(Table1[[#This Row],[July]:[June]])</f>
        <v>33.74</v>
      </c>
    </row>
    <row r="42" spans="1:14" x14ac:dyDescent="0.45">
      <c r="A42" s="60" t="s">
        <v>70</v>
      </c>
      <c r="B42" s="62">
        <v>53.22</v>
      </c>
      <c r="C42" s="62">
        <v>0</v>
      </c>
      <c r="D42" s="62">
        <v>0</v>
      </c>
      <c r="E42" s="62"/>
      <c r="F42" s="62"/>
      <c r="G42" s="62"/>
      <c r="H42" s="62"/>
      <c r="I42" s="62"/>
      <c r="J42" s="62"/>
      <c r="K42" s="62"/>
      <c r="L42" s="62"/>
      <c r="M42" s="62"/>
      <c r="N42" s="63">
        <f>SUM(Table1[[#This Row],[July]:[June]])</f>
        <v>53.22</v>
      </c>
    </row>
    <row r="43" spans="1:14" x14ac:dyDescent="0.45">
      <c r="A43" s="60" t="s">
        <v>71</v>
      </c>
      <c r="B43" s="62">
        <v>0</v>
      </c>
      <c r="C43" s="62">
        <v>0</v>
      </c>
      <c r="D43" s="62">
        <v>10000</v>
      </c>
      <c r="E43" s="62"/>
      <c r="F43" s="62"/>
      <c r="G43" s="62"/>
      <c r="H43" s="62"/>
      <c r="I43" s="62"/>
      <c r="J43" s="62"/>
      <c r="K43" s="62"/>
      <c r="L43" s="62"/>
      <c r="M43" s="62"/>
      <c r="N43" s="63">
        <f>SUM(Table1[[#This Row],[July]:[June]])</f>
        <v>10000</v>
      </c>
    </row>
    <row r="44" spans="1:14" x14ac:dyDescent="0.45">
      <c r="A44" s="60" t="s">
        <v>72</v>
      </c>
      <c r="B44" s="62">
        <v>1154.81</v>
      </c>
      <c r="C44" s="62">
        <v>1743.38</v>
      </c>
      <c r="D44" s="62">
        <v>2555.17</v>
      </c>
      <c r="E44" s="62"/>
      <c r="F44" s="62"/>
      <c r="G44" s="62"/>
      <c r="H44" s="62"/>
      <c r="I44" s="62"/>
      <c r="J44" s="62"/>
      <c r="K44" s="62"/>
      <c r="L44" s="62"/>
      <c r="M44" s="62"/>
      <c r="N44" s="63">
        <f>SUM(Table1[[#This Row],[July]:[June]])</f>
        <v>5453.3600000000006</v>
      </c>
    </row>
    <row r="45" spans="1:14" x14ac:dyDescent="0.45">
      <c r="A45" s="60" t="s">
        <v>238</v>
      </c>
      <c r="B45" s="62">
        <v>0</v>
      </c>
      <c r="C45" s="62">
        <v>0</v>
      </c>
      <c r="D45" s="62">
        <v>4125</v>
      </c>
      <c r="E45" s="62"/>
      <c r="F45" s="62"/>
      <c r="G45" s="62"/>
      <c r="H45" s="62"/>
      <c r="I45" s="62"/>
      <c r="J45" s="62"/>
      <c r="K45" s="62"/>
      <c r="L45" s="62"/>
      <c r="M45" s="62"/>
      <c r="N45" s="63">
        <f>SUM(Table1[[#This Row],[July]:[June]])</f>
        <v>4125</v>
      </c>
    </row>
    <row r="46" spans="1:14" x14ac:dyDescent="0.45">
      <c r="A46" s="60" t="s">
        <v>73</v>
      </c>
      <c r="B46" s="62">
        <v>32873.599999999999</v>
      </c>
      <c r="C46" s="62">
        <v>51511.21</v>
      </c>
      <c r="D46" s="62">
        <v>23351.94</v>
      </c>
      <c r="E46" s="62"/>
      <c r="F46" s="62"/>
      <c r="G46" s="62"/>
      <c r="H46" s="62"/>
      <c r="I46" s="62"/>
      <c r="J46" s="62"/>
      <c r="K46" s="62"/>
      <c r="L46" s="62"/>
      <c r="M46" s="62"/>
      <c r="N46" s="63">
        <f>SUM(Table1[[#This Row],[July]:[June]])</f>
        <v>107736.75</v>
      </c>
    </row>
    <row r="47" spans="1:14" x14ac:dyDescent="0.45">
      <c r="A47" s="60" t="s">
        <v>74</v>
      </c>
      <c r="B47" s="62">
        <v>2222.5300000000002</v>
      </c>
      <c r="C47" s="62">
        <v>25656</v>
      </c>
      <c r="D47" s="62">
        <v>86200.99</v>
      </c>
      <c r="E47" s="62"/>
      <c r="F47" s="62"/>
      <c r="G47" s="62"/>
      <c r="H47" s="62"/>
      <c r="I47" s="62"/>
      <c r="J47" s="62"/>
      <c r="K47" s="62"/>
      <c r="L47" s="62"/>
      <c r="M47" s="62"/>
      <c r="N47" s="63">
        <f>SUM(Table1[[#This Row],[July]:[June]])</f>
        <v>114079.52</v>
      </c>
    </row>
    <row r="48" spans="1:14" x14ac:dyDescent="0.45">
      <c r="A48" s="60" t="s">
        <v>239</v>
      </c>
      <c r="B48" s="62">
        <v>2500</v>
      </c>
      <c r="C48" s="62">
        <v>196.65</v>
      </c>
      <c r="D48" s="62">
        <v>456.43</v>
      </c>
      <c r="E48" s="62"/>
      <c r="F48" s="62"/>
      <c r="G48" s="62"/>
      <c r="H48" s="62"/>
      <c r="I48" s="62"/>
      <c r="J48" s="62"/>
      <c r="K48" s="62"/>
      <c r="L48" s="62"/>
      <c r="M48" s="62"/>
      <c r="N48" s="63">
        <f>SUM(Table1[[#This Row],[July]:[June]])</f>
        <v>3153.08</v>
      </c>
    </row>
    <row r="49" spans="1:14" x14ac:dyDescent="0.45">
      <c r="A49" s="60" t="s">
        <v>240</v>
      </c>
      <c r="B49" s="62">
        <v>8089.78</v>
      </c>
      <c r="C49" s="62">
        <v>586</v>
      </c>
      <c r="D49" s="62">
        <v>81983.990000000005</v>
      </c>
      <c r="E49" s="62"/>
      <c r="F49" s="62"/>
      <c r="G49" s="62"/>
      <c r="H49" s="62"/>
      <c r="I49" s="62"/>
      <c r="J49" s="62"/>
      <c r="K49" s="62"/>
      <c r="L49" s="62"/>
      <c r="M49" s="62"/>
      <c r="N49" s="63">
        <f>SUM(Table1[[#This Row],[July]:[June]])</f>
        <v>90659.77</v>
      </c>
    </row>
    <row r="50" spans="1:14" x14ac:dyDescent="0.45">
      <c r="A50" s="60" t="s">
        <v>241</v>
      </c>
      <c r="B50" s="62">
        <v>0</v>
      </c>
      <c r="C50" s="62">
        <v>0</v>
      </c>
      <c r="D50" s="62">
        <v>319.5</v>
      </c>
      <c r="E50" s="62"/>
      <c r="F50" s="62"/>
      <c r="G50" s="62"/>
      <c r="H50" s="62"/>
      <c r="I50" s="62"/>
      <c r="J50" s="62"/>
      <c r="K50" s="62"/>
      <c r="L50" s="62"/>
      <c r="M50" s="62"/>
      <c r="N50" s="63">
        <f>SUM(Table1[[#This Row],[July]:[June]])</f>
        <v>319.5</v>
      </c>
    </row>
    <row r="51" spans="1:14" x14ac:dyDescent="0.45">
      <c r="A51" s="60" t="s">
        <v>75</v>
      </c>
      <c r="B51" s="62">
        <v>0</v>
      </c>
      <c r="C51" s="62">
        <v>4418.71</v>
      </c>
      <c r="D51" s="62">
        <v>0</v>
      </c>
      <c r="E51" s="62"/>
      <c r="F51" s="62"/>
      <c r="G51" s="62"/>
      <c r="H51" s="62"/>
      <c r="I51" s="62"/>
      <c r="J51" s="62"/>
      <c r="K51" s="62"/>
      <c r="L51" s="62"/>
      <c r="M51" s="62"/>
      <c r="N51" s="63">
        <f>SUM(Table1[[#This Row],[July]:[June]])</f>
        <v>4418.71</v>
      </c>
    </row>
    <row r="52" spans="1:14" x14ac:dyDescent="0.45">
      <c r="A52" s="60" t="s">
        <v>242</v>
      </c>
      <c r="B52" s="62">
        <v>316.8</v>
      </c>
      <c r="C52" s="62">
        <v>70.849999999999994</v>
      </c>
      <c r="D52" s="62">
        <v>1302</v>
      </c>
      <c r="E52" s="62"/>
      <c r="F52" s="62"/>
      <c r="G52" s="62"/>
      <c r="H52" s="62"/>
      <c r="I52" s="62"/>
      <c r="J52" s="62"/>
      <c r="K52" s="62"/>
      <c r="L52" s="62"/>
      <c r="M52" s="62"/>
      <c r="N52" s="63">
        <f>SUM(Table1[[#This Row],[July]:[June]])</f>
        <v>1689.65</v>
      </c>
    </row>
    <row r="53" spans="1:14" x14ac:dyDescent="0.45">
      <c r="A53" s="60" t="s">
        <v>243</v>
      </c>
      <c r="B53" s="62">
        <v>393</v>
      </c>
      <c r="C53" s="62">
        <v>0</v>
      </c>
      <c r="D53" s="62">
        <v>2925</v>
      </c>
      <c r="E53" s="62"/>
      <c r="F53" s="62"/>
      <c r="G53" s="62"/>
      <c r="H53" s="62"/>
      <c r="I53" s="62"/>
      <c r="J53" s="62"/>
      <c r="K53" s="62"/>
      <c r="L53" s="62"/>
      <c r="M53" s="62"/>
      <c r="N53" s="63">
        <f>SUM(Table1[[#This Row],[July]:[June]])</f>
        <v>3318</v>
      </c>
    </row>
    <row r="54" spans="1:14" x14ac:dyDescent="0.45">
      <c r="A54" s="60" t="s">
        <v>244</v>
      </c>
      <c r="B54" s="62">
        <v>30</v>
      </c>
      <c r="C54" s="62">
        <v>30</v>
      </c>
      <c r="D54" s="62">
        <v>591.16999999999996</v>
      </c>
      <c r="E54" s="62"/>
      <c r="F54" s="62"/>
      <c r="G54" s="62"/>
      <c r="H54" s="62"/>
      <c r="I54" s="62"/>
      <c r="J54" s="62"/>
      <c r="K54" s="62"/>
      <c r="L54" s="62"/>
      <c r="M54" s="62"/>
      <c r="N54" s="63">
        <f>SUM(Table1[[#This Row],[July]:[June]])</f>
        <v>651.16999999999996</v>
      </c>
    </row>
    <row r="55" spans="1:14" x14ac:dyDescent="0.45">
      <c r="A55" s="60" t="s">
        <v>245</v>
      </c>
      <c r="B55" s="62">
        <v>36</v>
      </c>
      <c r="C55" s="62">
        <v>36</v>
      </c>
      <c r="D55" s="62">
        <v>10611</v>
      </c>
      <c r="E55" s="62"/>
      <c r="F55" s="62"/>
      <c r="G55" s="62"/>
      <c r="H55" s="62"/>
      <c r="I55" s="62"/>
      <c r="J55" s="62"/>
      <c r="K55" s="62"/>
      <c r="L55" s="62"/>
      <c r="M55" s="62"/>
      <c r="N55" s="63">
        <f>SUM(Table1[[#This Row],[July]:[June]])</f>
        <v>10683</v>
      </c>
    </row>
    <row r="56" spans="1:14" x14ac:dyDescent="0.45">
      <c r="A56" s="60" t="s">
        <v>76</v>
      </c>
      <c r="B56" s="62">
        <v>46</v>
      </c>
      <c r="C56" s="62">
        <v>2322.85</v>
      </c>
      <c r="D56" s="62">
        <v>3624.35</v>
      </c>
      <c r="E56" s="62"/>
      <c r="F56" s="62"/>
      <c r="G56" s="62"/>
      <c r="H56" s="62"/>
      <c r="I56" s="62"/>
      <c r="J56" s="62"/>
      <c r="K56" s="62"/>
      <c r="L56" s="62"/>
      <c r="M56" s="62"/>
      <c r="N56" s="63">
        <f>SUM(Table1[[#This Row],[July]:[June]])</f>
        <v>5993.2</v>
      </c>
    </row>
    <row r="57" spans="1:14" x14ac:dyDescent="0.45">
      <c r="A57" s="60" t="s">
        <v>77</v>
      </c>
      <c r="B57" s="62">
        <v>427.78</v>
      </c>
      <c r="C57" s="62">
        <v>110247.4</v>
      </c>
      <c r="D57" s="62">
        <v>9558.5</v>
      </c>
      <c r="E57" s="62"/>
      <c r="F57" s="62"/>
      <c r="G57" s="62"/>
      <c r="H57" s="62"/>
      <c r="I57" s="62"/>
      <c r="J57" s="62"/>
      <c r="K57" s="62"/>
      <c r="L57" s="62"/>
      <c r="M57" s="62"/>
      <c r="N57" s="63">
        <f>SUM(Table1[[#This Row],[July]:[June]])</f>
        <v>120233.68</v>
      </c>
    </row>
    <row r="58" spans="1:14" x14ac:dyDescent="0.45">
      <c r="A58" s="60" t="s">
        <v>78</v>
      </c>
      <c r="B58" s="62">
        <v>0</v>
      </c>
      <c r="C58" s="62">
        <v>11237.02</v>
      </c>
      <c r="D58" s="62">
        <v>0</v>
      </c>
      <c r="E58" s="62"/>
      <c r="F58" s="62"/>
      <c r="G58" s="62"/>
      <c r="H58" s="62"/>
      <c r="I58" s="62"/>
      <c r="J58" s="62"/>
      <c r="K58" s="62"/>
      <c r="L58" s="62"/>
      <c r="M58" s="62"/>
      <c r="N58" s="63">
        <f>SUM(Table1[[#This Row],[July]:[June]])</f>
        <v>11237.02</v>
      </c>
    </row>
    <row r="59" spans="1:14" x14ac:dyDescent="0.45">
      <c r="A59" s="60" t="s">
        <v>246</v>
      </c>
      <c r="B59" s="62">
        <v>0</v>
      </c>
      <c r="C59" s="62">
        <v>158.4</v>
      </c>
      <c r="D59" s="62">
        <v>101.03</v>
      </c>
      <c r="E59" s="62"/>
      <c r="F59" s="62"/>
      <c r="G59" s="62"/>
      <c r="H59" s="62"/>
      <c r="I59" s="62"/>
      <c r="J59" s="62"/>
      <c r="K59" s="62"/>
      <c r="L59" s="62"/>
      <c r="M59" s="62"/>
      <c r="N59" s="63">
        <f>SUM(Table1[[#This Row],[July]:[June]])</f>
        <v>259.43</v>
      </c>
    </row>
    <row r="60" spans="1:14" x14ac:dyDescent="0.45">
      <c r="A60" s="60" t="s">
        <v>79</v>
      </c>
      <c r="B60" s="62">
        <v>44026.6</v>
      </c>
      <c r="C60" s="62">
        <v>4202</v>
      </c>
      <c r="D60" s="62">
        <v>49338.559999999998</v>
      </c>
      <c r="E60" s="62"/>
      <c r="F60" s="62"/>
      <c r="G60" s="62"/>
      <c r="H60" s="62"/>
      <c r="I60" s="62"/>
      <c r="J60" s="62"/>
      <c r="K60" s="62"/>
      <c r="L60" s="62"/>
      <c r="M60" s="62"/>
      <c r="N60" s="63">
        <f>SUM(Table1[[#This Row],[July]:[June]])</f>
        <v>97567.16</v>
      </c>
    </row>
    <row r="61" spans="1:14" x14ac:dyDescent="0.45">
      <c r="A61" s="60" t="s">
        <v>80</v>
      </c>
      <c r="B61" s="62">
        <v>346.48</v>
      </c>
      <c r="C61" s="62">
        <v>386.83</v>
      </c>
      <c r="D61" s="62">
        <v>2221.29</v>
      </c>
      <c r="E61" s="62"/>
      <c r="F61" s="62"/>
      <c r="G61" s="62"/>
      <c r="H61" s="62"/>
      <c r="I61" s="62"/>
      <c r="J61" s="62"/>
      <c r="K61" s="62"/>
      <c r="L61" s="62"/>
      <c r="M61" s="62"/>
      <c r="N61" s="63">
        <f>SUM(Table1[[#This Row],[July]:[June]])</f>
        <v>2954.6</v>
      </c>
    </row>
    <row r="62" spans="1:14" x14ac:dyDescent="0.45">
      <c r="A62" s="60" t="s">
        <v>81</v>
      </c>
      <c r="B62" s="62">
        <v>185</v>
      </c>
      <c r="C62" s="62">
        <v>1312.02</v>
      </c>
      <c r="D62" s="62">
        <v>1054.25</v>
      </c>
      <c r="E62" s="62"/>
      <c r="F62" s="62"/>
      <c r="G62" s="62"/>
      <c r="H62" s="62"/>
      <c r="I62" s="62"/>
      <c r="J62" s="62"/>
      <c r="K62" s="62"/>
      <c r="L62" s="62"/>
      <c r="M62" s="62"/>
      <c r="N62" s="63">
        <f>SUM(Table1[[#This Row],[July]:[June]])</f>
        <v>2551.27</v>
      </c>
    </row>
    <row r="63" spans="1:14" x14ac:dyDescent="0.45">
      <c r="A63" s="60" t="s">
        <v>247</v>
      </c>
      <c r="B63" s="62">
        <v>0</v>
      </c>
      <c r="C63" s="62">
        <v>0</v>
      </c>
      <c r="D63" s="62">
        <v>10.55</v>
      </c>
      <c r="E63" s="62"/>
      <c r="F63" s="62"/>
      <c r="G63" s="62"/>
      <c r="H63" s="62"/>
      <c r="I63" s="62"/>
      <c r="J63" s="62"/>
      <c r="K63" s="62"/>
      <c r="L63" s="62"/>
      <c r="M63" s="62"/>
      <c r="N63" s="63">
        <f>SUM(Table1[[#This Row],[July]:[June]])</f>
        <v>10.55</v>
      </c>
    </row>
    <row r="64" spans="1:14" x14ac:dyDescent="0.45">
      <c r="A64" s="60" t="s">
        <v>82</v>
      </c>
      <c r="B64" s="62">
        <v>4873.0600000000004</v>
      </c>
      <c r="C64" s="62">
        <v>9877.26</v>
      </c>
      <c r="D64" s="62">
        <v>3317.68</v>
      </c>
      <c r="E64" s="62"/>
      <c r="F64" s="62"/>
      <c r="G64" s="62"/>
      <c r="H64" s="62"/>
      <c r="I64" s="62"/>
      <c r="J64" s="62"/>
      <c r="K64" s="62"/>
      <c r="L64" s="62"/>
      <c r="M64" s="62"/>
      <c r="N64" s="63">
        <f>SUM(Table1[[#This Row],[July]:[June]])</f>
        <v>18068</v>
      </c>
    </row>
    <row r="65" spans="1:14" x14ac:dyDescent="0.45">
      <c r="A65" s="60" t="s">
        <v>83</v>
      </c>
      <c r="B65" s="62">
        <v>635</v>
      </c>
      <c r="C65" s="62">
        <v>0</v>
      </c>
      <c r="D65" s="62">
        <v>1282.07</v>
      </c>
      <c r="E65" s="62"/>
      <c r="F65" s="62"/>
      <c r="G65" s="62"/>
      <c r="H65" s="62"/>
      <c r="I65" s="62"/>
      <c r="J65" s="62"/>
      <c r="K65" s="62"/>
      <c r="L65" s="62"/>
      <c r="M65" s="62"/>
      <c r="N65" s="63">
        <f>SUM(Table1[[#This Row],[July]:[June]])</f>
        <v>1917.07</v>
      </c>
    </row>
    <row r="66" spans="1:14" x14ac:dyDescent="0.45">
      <c r="A66" s="60" t="s">
        <v>84</v>
      </c>
      <c r="B66" s="62">
        <v>0</v>
      </c>
      <c r="C66" s="62">
        <v>1009.4</v>
      </c>
      <c r="D66" s="62">
        <v>0</v>
      </c>
      <c r="E66" s="62"/>
      <c r="F66" s="62"/>
      <c r="G66" s="62"/>
      <c r="H66" s="62"/>
      <c r="I66" s="62"/>
      <c r="J66" s="62"/>
      <c r="K66" s="62"/>
      <c r="L66" s="62"/>
      <c r="M66" s="62"/>
      <c r="N66" s="63">
        <f>SUM(Table1[[#This Row],[July]:[June]])</f>
        <v>1009.4</v>
      </c>
    </row>
    <row r="67" spans="1:14" x14ac:dyDescent="0.45">
      <c r="A67" s="60" t="s">
        <v>85</v>
      </c>
      <c r="B67" s="62">
        <v>0</v>
      </c>
      <c r="C67" s="62">
        <v>212.56</v>
      </c>
      <c r="D67" s="62">
        <v>0</v>
      </c>
      <c r="E67" s="62"/>
      <c r="F67" s="62"/>
      <c r="G67" s="62"/>
      <c r="H67" s="62"/>
      <c r="I67" s="62"/>
      <c r="J67" s="62"/>
      <c r="K67" s="62"/>
      <c r="L67" s="62"/>
      <c r="M67" s="62"/>
      <c r="N67" s="63">
        <f>SUM(Table1[[#This Row],[July]:[June]])</f>
        <v>212.56</v>
      </c>
    </row>
    <row r="68" spans="1:14" x14ac:dyDescent="0.45">
      <c r="A68" s="60" t="s">
        <v>86</v>
      </c>
      <c r="B68" s="62">
        <v>0</v>
      </c>
      <c r="C68" s="62">
        <v>0</v>
      </c>
      <c r="D68" s="62">
        <v>3283.01</v>
      </c>
      <c r="E68" s="62"/>
      <c r="F68" s="62"/>
      <c r="G68" s="62"/>
      <c r="H68" s="62"/>
      <c r="I68" s="62"/>
      <c r="J68" s="62"/>
      <c r="K68" s="62"/>
      <c r="L68" s="62"/>
      <c r="M68" s="62"/>
      <c r="N68" s="63">
        <f>SUM(Table1[[#This Row],[July]:[June]])</f>
        <v>3283.01</v>
      </c>
    </row>
    <row r="69" spans="1:14" x14ac:dyDescent="0.45">
      <c r="A69" s="60" t="s">
        <v>248</v>
      </c>
      <c r="B69" s="62">
        <v>0</v>
      </c>
      <c r="C69" s="62">
        <v>0</v>
      </c>
      <c r="D69" s="62">
        <v>15.14</v>
      </c>
      <c r="E69" s="62"/>
      <c r="F69" s="62"/>
      <c r="G69" s="62"/>
      <c r="H69" s="62"/>
      <c r="I69" s="62"/>
      <c r="J69" s="62"/>
      <c r="K69" s="62"/>
      <c r="L69" s="62"/>
      <c r="M69" s="62"/>
      <c r="N69" s="63">
        <f>SUM(Table1[[#This Row],[July]:[June]])</f>
        <v>15.14</v>
      </c>
    </row>
    <row r="70" spans="1:14" x14ac:dyDescent="0.45">
      <c r="A70" s="60" t="s">
        <v>249</v>
      </c>
      <c r="B70" s="62">
        <v>198</v>
      </c>
      <c r="C70" s="62">
        <v>396</v>
      </c>
      <c r="D70" s="62">
        <v>285</v>
      </c>
      <c r="E70" s="62"/>
      <c r="F70" s="62"/>
      <c r="G70" s="62"/>
      <c r="H70" s="62"/>
      <c r="I70" s="62"/>
      <c r="J70" s="62"/>
      <c r="K70" s="62"/>
      <c r="L70" s="62"/>
      <c r="M70" s="62"/>
      <c r="N70" s="63">
        <f>SUM(Table1[[#This Row],[July]:[June]])</f>
        <v>879</v>
      </c>
    </row>
    <row r="71" spans="1:14" x14ac:dyDescent="0.45">
      <c r="A71" s="60" t="s">
        <v>87</v>
      </c>
      <c r="B71" s="62">
        <v>0</v>
      </c>
      <c r="C71" s="62">
        <v>0</v>
      </c>
      <c r="D71" s="62">
        <v>6008.94</v>
      </c>
      <c r="E71" s="62"/>
      <c r="F71" s="62"/>
      <c r="G71" s="62"/>
      <c r="H71" s="62"/>
      <c r="I71" s="62"/>
      <c r="J71" s="62"/>
      <c r="K71" s="62"/>
      <c r="L71" s="62"/>
      <c r="M71" s="62"/>
      <c r="N71" s="63">
        <f>SUM(Table1[[#This Row],[July]:[June]])</f>
        <v>6008.94</v>
      </c>
    </row>
    <row r="72" spans="1:14" x14ac:dyDescent="0.45">
      <c r="A72" s="60" t="s">
        <v>88</v>
      </c>
      <c r="B72" s="62">
        <v>0</v>
      </c>
      <c r="C72" s="62">
        <v>0</v>
      </c>
      <c r="D72" s="62">
        <v>1930.92</v>
      </c>
      <c r="E72" s="62"/>
      <c r="F72" s="62"/>
      <c r="G72" s="62"/>
      <c r="H72" s="62"/>
      <c r="I72" s="62"/>
      <c r="J72" s="62"/>
      <c r="K72" s="62"/>
      <c r="L72" s="62"/>
      <c r="M72" s="62"/>
      <c r="N72" s="63">
        <f>SUM(Table1[[#This Row],[July]:[June]])</f>
        <v>1930.92</v>
      </c>
    </row>
    <row r="73" spans="1:14" x14ac:dyDescent="0.45">
      <c r="A73" s="60" t="s">
        <v>250</v>
      </c>
      <c r="B73" s="62">
        <v>234.99</v>
      </c>
      <c r="C73" s="62">
        <v>0</v>
      </c>
      <c r="D73" s="62">
        <v>430</v>
      </c>
      <c r="E73" s="62"/>
      <c r="F73" s="62"/>
      <c r="G73" s="62"/>
      <c r="H73" s="62"/>
      <c r="I73" s="62"/>
      <c r="J73" s="62"/>
      <c r="K73" s="62"/>
      <c r="L73" s="62"/>
      <c r="M73" s="62"/>
      <c r="N73" s="63">
        <f>SUM(Table1[[#This Row],[July]:[June]])</f>
        <v>664.99</v>
      </c>
    </row>
    <row r="74" spans="1:14" x14ac:dyDescent="0.45">
      <c r="A74" s="60" t="s">
        <v>358</v>
      </c>
      <c r="B74" s="62">
        <v>558.54</v>
      </c>
      <c r="C74" s="62">
        <v>0</v>
      </c>
      <c r="D74" s="62">
        <v>3338.47</v>
      </c>
      <c r="E74" s="62"/>
      <c r="F74" s="62"/>
      <c r="G74" s="62"/>
      <c r="H74" s="62"/>
      <c r="I74" s="62"/>
      <c r="J74" s="62"/>
      <c r="K74" s="62"/>
      <c r="L74" s="62"/>
      <c r="M74" s="62"/>
      <c r="N74" s="63">
        <f>SUM(Table1[[#This Row],[July]:[June]])</f>
        <v>3897.0099999999998</v>
      </c>
    </row>
    <row r="75" spans="1:14" x14ac:dyDescent="0.45">
      <c r="A75" s="60" t="s">
        <v>89</v>
      </c>
      <c r="B75" s="62">
        <v>172.11</v>
      </c>
      <c r="C75" s="62">
        <v>0</v>
      </c>
      <c r="D75" s="62">
        <v>12478.5</v>
      </c>
      <c r="E75" s="62"/>
      <c r="F75" s="62"/>
      <c r="G75" s="62"/>
      <c r="H75" s="62"/>
      <c r="I75" s="62"/>
      <c r="J75" s="62"/>
      <c r="K75" s="62"/>
      <c r="L75" s="62"/>
      <c r="M75" s="62"/>
      <c r="N75" s="63">
        <f>SUM(Table1[[#This Row],[July]:[June]])</f>
        <v>12650.61</v>
      </c>
    </row>
    <row r="76" spans="1:14" x14ac:dyDescent="0.45">
      <c r="A76" s="60" t="s">
        <v>251</v>
      </c>
      <c r="B76" s="62">
        <v>0</v>
      </c>
      <c r="C76" s="62">
        <v>0</v>
      </c>
      <c r="D76" s="62">
        <v>6.2</v>
      </c>
      <c r="E76" s="62"/>
      <c r="F76" s="62"/>
      <c r="G76" s="62"/>
      <c r="H76" s="62"/>
      <c r="I76" s="62"/>
      <c r="J76" s="62"/>
      <c r="K76" s="62"/>
      <c r="L76" s="62"/>
      <c r="M76" s="62"/>
      <c r="N76" s="63">
        <f>SUM(Table1[[#This Row],[July]:[June]])</f>
        <v>6.2</v>
      </c>
    </row>
    <row r="77" spans="1:14" x14ac:dyDescent="0.45">
      <c r="A77" s="60" t="s">
        <v>252</v>
      </c>
      <c r="B77" s="62">
        <v>0</v>
      </c>
      <c r="C77" s="62">
        <v>139.94</v>
      </c>
      <c r="D77" s="62">
        <v>-139.94</v>
      </c>
      <c r="E77" s="62"/>
      <c r="F77" s="62"/>
      <c r="G77" s="62"/>
      <c r="H77" s="62"/>
      <c r="I77" s="62"/>
      <c r="J77" s="62"/>
      <c r="K77" s="62"/>
      <c r="L77" s="62"/>
      <c r="M77" s="62"/>
      <c r="N77" s="63">
        <f>SUM(Table1[[#This Row],[July]:[June]])</f>
        <v>0</v>
      </c>
    </row>
    <row r="78" spans="1:14" x14ac:dyDescent="0.45">
      <c r="A78" s="60" t="s">
        <v>253</v>
      </c>
      <c r="B78" s="62">
        <v>4862.3900000000003</v>
      </c>
      <c r="C78" s="62">
        <v>129</v>
      </c>
      <c r="D78" s="62">
        <v>3083.2</v>
      </c>
      <c r="E78" s="62"/>
      <c r="F78" s="62"/>
      <c r="G78" s="62"/>
      <c r="H78" s="62"/>
      <c r="I78" s="62"/>
      <c r="J78" s="62"/>
      <c r="K78" s="62"/>
      <c r="L78" s="62"/>
      <c r="M78" s="62"/>
      <c r="N78" s="63">
        <f>SUM(Table1[[#This Row],[July]:[June]])</f>
        <v>8074.59</v>
      </c>
    </row>
    <row r="79" spans="1:14" x14ac:dyDescent="0.45">
      <c r="A79" s="60" t="s">
        <v>254</v>
      </c>
      <c r="B79" s="62">
        <v>0</v>
      </c>
      <c r="C79" s="62">
        <v>0</v>
      </c>
      <c r="D79" s="62">
        <v>51.6</v>
      </c>
      <c r="E79" s="62"/>
      <c r="F79" s="62"/>
      <c r="G79" s="62"/>
      <c r="H79" s="62"/>
      <c r="I79" s="62"/>
      <c r="J79" s="62"/>
      <c r="K79" s="62"/>
      <c r="L79" s="62"/>
      <c r="M79" s="62"/>
      <c r="N79" s="63">
        <f>SUM(Table1[[#This Row],[July]:[June]])</f>
        <v>51.6</v>
      </c>
    </row>
    <row r="80" spans="1:14" x14ac:dyDescent="0.45">
      <c r="A80" s="60" t="s">
        <v>90</v>
      </c>
      <c r="B80" s="62">
        <v>0</v>
      </c>
      <c r="C80" s="62">
        <v>0</v>
      </c>
      <c r="D80" s="62">
        <v>197.84</v>
      </c>
      <c r="E80" s="62"/>
      <c r="F80" s="62"/>
      <c r="G80" s="62"/>
      <c r="H80" s="62"/>
      <c r="I80" s="62"/>
      <c r="J80" s="62"/>
      <c r="K80" s="62"/>
      <c r="L80" s="62"/>
      <c r="M80" s="62"/>
      <c r="N80" s="63">
        <f>SUM(Table1[[#This Row],[July]:[June]])</f>
        <v>197.84</v>
      </c>
    </row>
    <row r="81" spans="1:14" x14ac:dyDescent="0.45">
      <c r="A81" s="60" t="s">
        <v>255</v>
      </c>
      <c r="B81" s="62">
        <v>0</v>
      </c>
      <c r="C81" s="62">
        <v>438.9</v>
      </c>
      <c r="D81" s="62">
        <v>0</v>
      </c>
      <c r="E81" s="62"/>
      <c r="F81" s="62"/>
      <c r="G81" s="62"/>
      <c r="H81" s="62"/>
      <c r="I81" s="62"/>
      <c r="J81" s="62"/>
      <c r="K81" s="62"/>
      <c r="L81" s="62"/>
      <c r="M81" s="62"/>
      <c r="N81" s="63">
        <f>SUM(Table1[[#This Row],[July]:[June]])</f>
        <v>438.9</v>
      </c>
    </row>
    <row r="82" spans="1:14" x14ac:dyDescent="0.45">
      <c r="A82" s="60" t="s">
        <v>256</v>
      </c>
      <c r="B82" s="62">
        <v>0</v>
      </c>
      <c r="C82" s="62">
        <v>0</v>
      </c>
      <c r="D82" s="62">
        <v>364.99</v>
      </c>
      <c r="E82" s="62"/>
      <c r="F82" s="62"/>
      <c r="G82" s="62"/>
      <c r="H82" s="62"/>
      <c r="I82" s="62"/>
      <c r="J82" s="62"/>
      <c r="K82" s="62"/>
      <c r="L82" s="62"/>
      <c r="M82" s="62"/>
      <c r="N82" s="63">
        <f>SUM(Table1[[#This Row],[July]:[June]])</f>
        <v>364.99</v>
      </c>
    </row>
    <row r="83" spans="1:14" x14ac:dyDescent="0.45">
      <c r="A83" s="60" t="s">
        <v>257</v>
      </c>
      <c r="B83" s="62">
        <v>0</v>
      </c>
      <c r="C83" s="62">
        <v>411.74</v>
      </c>
      <c r="D83" s="62">
        <v>15000</v>
      </c>
      <c r="E83" s="62"/>
      <c r="F83" s="62"/>
      <c r="G83" s="62"/>
      <c r="H83" s="62"/>
      <c r="I83" s="62"/>
      <c r="J83" s="62"/>
      <c r="K83" s="62"/>
      <c r="L83" s="62"/>
      <c r="M83" s="62"/>
      <c r="N83" s="63">
        <f>SUM(Table1[[#This Row],[July]:[June]])</f>
        <v>15411.74</v>
      </c>
    </row>
    <row r="84" spans="1:14" x14ac:dyDescent="0.45">
      <c r="A84" s="60" t="s">
        <v>258</v>
      </c>
      <c r="B84" s="62">
        <v>4994.13</v>
      </c>
      <c r="C84" s="62">
        <v>602.1</v>
      </c>
      <c r="D84" s="62">
        <v>705.9</v>
      </c>
      <c r="E84" s="62"/>
      <c r="F84" s="62"/>
      <c r="G84" s="62"/>
      <c r="H84" s="62"/>
      <c r="I84" s="62"/>
      <c r="J84" s="62"/>
      <c r="K84" s="62"/>
      <c r="L84" s="62"/>
      <c r="M84" s="62"/>
      <c r="N84" s="63">
        <f>SUM(Table1[[#This Row],[July]:[June]])</f>
        <v>6302.13</v>
      </c>
    </row>
    <row r="85" spans="1:14" x14ac:dyDescent="0.45">
      <c r="A85" s="60" t="s">
        <v>91</v>
      </c>
      <c r="B85" s="62">
        <v>0</v>
      </c>
      <c r="C85" s="62">
        <v>528.57000000000005</v>
      </c>
      <c r="D85" s="62">
        <v>1852.26</v>
      </c>
      <c r="E85" s="62"/>
      <c r="F85" s="62"/>
      <c r="G85" s="62"/>
      <c r="H85" s="62"/>
      <c r="I85" s="62"/>
      <c r="J85" s="62"/>
      <c r="K85" s="62"/>
      <c r="L85" s="62"/>
      <c r="M85" s="62"/>
      <c r="N85" s="63">
        <f>SUM(Table1[[#This Row],[July]:[June]])</f>
        <v>2380.83</v>
      </c>
    </row>
    <row r="86" spans="1:14" x14ac:dyDescent="0.45">
      <c r="A86" s="60" t="s">
        <v>359</v>
      </c>
      <c r="B86" s="62">
        <v>0</v>
      </c>
      <c r="C86" s="62">
        <v>2237.12</v>
      </c>
      <c r="D86" s="62">
        <v>0</v>
      </c>
      <c r="E86" s="62"/>
      <c r="F86" s="62"/>
      <c r="G86" s="62"/>
      <c r="H86" s="62"/>
      <c r="I86" s="62"/>
      <c r="J86" s="62"/>
      <c r="K86" s="62"/>
      <c r="L86" s="62"/>
      <c r="M86" s="62"/>
      <c r="N86" s="63">
        <f>SUM(Table1[[#This Row],[July]:[June]])</f>
        <v>2237.12</v>
      </c>
    </row>
    <row r="87" spans="1:14" x14ac:dyDescent="0.45">
      <c r="A87" s="60" t="s">
        <v>259</v>
      </c>
      <c r="B87" s="62">
        <v>0</v>
      </c>
      <c r="C87" s="62">
        <v>0</v>
      </c>
      <c r="D87" s="62">
        <v>10552.81</v>
      </c>
      <c r="E87" s="62"/>
      <c r="F87" s="62"/>
      <c r="G87" s="62"/>
      <c r="H87" s="62"/>
      <c r="I87" s="62"/>
      <c r="J87" s="62"/>
      <c r="K87" s="62"/>
      <c r="L87" s="62"/>
      <c r="M87" s="62"/>
      <c r="N87" s="63">
        <f>SUM(Table1[[#This Row],[July]:[June]])</f>
        <v>10552.81</v>
      </c>
    </row>
    <row r="88" spans="1:14" x14ac:dyDescent="0.45">
      <c r="A88" s="60" t="s">
        <v>92</v>
      </c>
      <c r="B88" s="62">
        <v>0</v>
      </c>
      <c r="C88" s="62">
        <v>1470</v>
      </c>
      <c r="D88" s="62">
        <v>4050</v>
      </c>
      <c r="E88" s="62"/>
      <c r="F88" s="62"/>
      <c r="G88" s="62"/>
      <c r="H88" s="62"/>
      <c r="I88" s="62"/>
      <c r="J88" s="62"/>
      <c r="K88" s="62"/>
      <c r="L88" s="62"/>
      <c r="M88" s="62"/>
      <c r="N88" s="63">
        <f>SUM(Table1[[#This Row],[July]:[June]])</f>
        <v>5520</v>
      </c>
    </row>
    <row r="89" spans="1:14" x14ac:dyDescent="0.45">
      <c r="A89" s="60" t="s">
        <v>93</v>
      </c>
      <c r="B89" s="62">
        <v>0</v>
      </c>
      <c r="C89" s="62">
        <v>0</v>
      </c>
      <c r="D89" s="62">
        <v>3605</v>
      </c>
      <c r="E89" s="62"/>
      <c r="F89" s="62"/>
      <c r="G89" s="62"/>
      <c r="H89" s="62"/>
      <c r="I89" s="62"/>
      <c r="J89" s="62"/>
      <c r="K89" s="62"/>
      <c r="L89" s="62"/>
      <c r="M89" s="62"/>
      <c r="N89" s="63">
        <f>SUM(Table1[[#This Row],[July]:[June]])</f>
        <v>3605</v>
      </c>
    </row>
    <row r="90" spans="1:14" x14ac:dyDescent="0.45">
      <c r="A90" s="60" t="s">
        <v>260</v>
      </c>
      <c r="B90" s="62">
        <v>2358.81</v>
      </c>
      <c r="C90" s="62">
        <v>123.02</v>
      </c>
      <c r="D90" s="62">
        <v>373.2</v>
      </c>
      <c r="E90" s="62"/>
      <c r="F90" s="62"/>
      <c r="G90" s="62"/>
      <c r="H90" s="62"/>
      <c r="I90" s="62"/>
      <c r="J90" s="62"/>
      <c r="K90" s="62"/>
      <c r="L90" s="62"/>
      <c r="M90" s="62"/>
      <c r="N90" s="63">
        <f>SUM(Table1[[#This Row],[July]:[June]])</f>
        <v>2855.0299999999997</v>
      </c>
    </row>
    <row r="91" spans="1:14" x14ac:dyDescent="0.45">
      <c r="A91" s="60" t="s">
        <v>360</v>
      </c>
      <c r="B91" s="62">
        <v>1500</v>
      </c>
      <c r="C91" s="62">
        <v>8276.7800000000007</v>
      </c>
      <c r="D91" s="62">
        <v>0</v>
      </c>
      <c r="E91" s="62"/>
      <c r="F91" s="62"/>
      <c r="G91" s="62"/>
      <c r="H91" s="62"/>
      <c r="I91" s="62"/>
      <c r="J91" s="62"/>
      <c r="K91" s="62"/>
      <c r="L91" s="62"/>
      <c r="M91" s="62"/>
      <c r="N91" s="63">
        <f>SUM(Table1[[#This Row],[July]:[June]])</f>
        <v>9776.7800000000007</v>
      </c>
    </row>
    <row r="92" spans="1:14" x14ac:dyDescent="0.45">
      <c r="A92" s="60" t="s">
        <v>94</v>
      </c>
      <c r="B92" s="62">
        <v>3942.08</v>
      </c>
      <c r="C92" s="62">
        <v>67757.460000000006</v>
      </c>
      <c r="D92" s="62">
        <v>115178</v>
      </c>
      <c r="E92" s="62"/>
      <c r="F92" s="62"/>
      <c r="G92" s="62"/>
      <c r="H92" s="62"/>
      <c r="I92" s="62"/>
      <c r="J92" s="62"/>
      <c r="K92" s="62"/>
      <c r="L92" s="62"/>
      <c r="M92" s="62"/>
      <c r="N92" s="63">
        <f>SUM(Table1[[#This Row],[July]:[June]])</f>
        <v>186877.54</v>
      </c>
    </row>
    <row r="93" spans="1:14" x14ac:dyDescent="0.45">
      <c r="A93" s="60" t="s">
        <v>261</v>
      </c>
      <c r="B93" s="62">
        <v>0</v>
      </c>
      <c r="C93" s="62">
        <v>0</v>
      </c>
      <c r="D93" s="62">
        <v>17895.189999999999</v>
      </c>
      <c r="E93" s="62"/>
      <c r="F93" s="62"/>
      <c r="G93" s="62"/>
      <c r="H93" s="62"/>
      <c r="I93" s="62"/>
      <c r="J93" s="62"/>
      <c r="K93" s="62"/>
      <c r="L93" s="62"/>
      <c r="M93" s="62"/>
      <c r="N93" s="63">
        <f>SUM(Table1[[#This Row],[July]:[June]])</f>
        <v>17895.189999999999</v>
      </c>
    </row>
    <row r="94" spans="1:14" x14ac:dyDescent="0.45">
      <c r="A94" s="60" t="s">
        <v>262</v>
      </c>
      <c r="B94" s="62">
        <v>20335.27</v>
      </c>
      <c r="C94" s="62">
        <v>13684.24</v>
      </c>
      <c r="D94" s="62">
        <v>11201.99</v>
      </c>
      <c r="E94" s="62"/>
      <c r="F94" s="62"/>
      <c r="G94" s="62"/>
      <c r="H94" s="62"/>
      <c r="I94" s="62"/>
      <c r="J94" s="62"/>
      <c r="K94" s="62"/>
      <c r="L94" s="62"/>
      <c r="M94" s="62"/>
      <c r="N94" s="63">
        <f>SUM(Table1[[#This Row],[July]:[June]])</f>
        <v>45221.5</v>
      </c>
    </row>
    <row r="95" spans="1:14" x14ac:dyDescent="0.45">
      <c r="A95" s="60" t="s">
        <v>95</v>
      </c>
      <c r="B95" s="62">
        <v>1479.34</v>
      </c>
      <c r="C95" s="62">
        <v>928.31</v>
      </c>
      <c r="D95" s="62">
        <v>196.2</v>
      </c>
      <c r="E95" s="62"/>
      <c r="F95" s="62"/>
      <c r="G95" s="62"/>
      <c r="H95" s="62"/>
      <c r="I95" s="62"/>
      <c r="J95" s="62"/>
      <c r="K95" s="62"/>
      <c r="L95" s="62"/>
      <c r="M95" s="62"/>
      <c r="N95" s="63">
        <f>SUM(Table1[[#This Row],[July]:[June]])</f>
        <v>2603.8499999999995</v>
      </c>
    </row>
    <row r="96" spans="1:14" x14ac:dyDescent="0.45">
      <c r="A96" s="60" t="s">
        <v>96</v>
      </c>
      <c r="B96" s="62">
        <v>0</v>
      </c>
      <c r="C96" s="62">
        <v>0</v>
      </c>
      <c r="D96" s="62">
        <v>15.14</v>
      </c>
      <c r="E96" s="62"/>
      <c r="F96" s="62"/>
      <c r="G96" s="62"/>
      <c r="H96" s="62"/>
      <c r="I96" s="62"/>
      <c r="J96" s="62"/>
      <c r="K96" s="62"/>
      <c r="L96" s="62"/>
      <c r="M96" s="62"/>
      <c r="N96" s="63">
        <f>SUM(Table1[[#This Row],[July]:[June]])</f>
        <v>15.14</v>
      </c>
    </row>
    <row r="97" spans="1:14" x14ac:dyDescent="0.45">
      <c r="A97" s="60" t="s">
        <v>361</v>
      </c>
      <c r="B97" s="62">
        <v>0</v>
      </c>
      <c r="C97" s="62">
        <v>0</v>
      </c>
      <c r="D97" s="62">
        <v>8.94</v>
      </c>
      <c r="E97" s="62"/>
      <c r="F97" s="62"/>
      <c r="G97" s="62"/>
      <c r="H97" s="62"/>
      <c r="I97" s="62"/>
      <c r="J97" s="62"/>
      <c r="K97" s="62"/>
      <c r="L97" s="62"/>
      <c r="M97" s="62"/>
      <c r="N97" s="63">
        <f>SUM(Table1[[#This Row],[July]:[June]])</f>
        <v>8.94</v>
      </c>
    </row>
    <row r="98" spans="1:14" x14ac:dyDescent="0.45">
      <c r="A98" s="60" t="s">
        <v>97</v>
      </c>
      <c r="B98" s="62">
        <v>8.94</v>
      </c>
      <c r="C98" s="62">
        <v>0</v>
      </c>
      <c r="D98" s="62">
        <v>0</v>
      </c>
      <c r="E98" s="62"/>
      <c r="F98" s="62"/>
      <c r="G98" s="62"/>
      <c r="H98" s="62"/>
      <c r="I98" s="62"/>
      <c r="J98" s="62"/>
      <c r="K98" s="62"/>
      <c r="L98" s="62"/>
      <c r="M98" s="62"/>
      <c r="N98" s="63">
        <f>SUM(Table1[[#This Row],[July]:[June]])</f>
        <v>8.94</v>
      </c>
    </row>
    <row r="99" spans="1:14" x14ac:dyDescent="0.45">
      <c r="A99" s="60" t="s">
        <v>98</v>
      </c>
      <c r="B99" s="62">
        <v>841.25</v>
      </c>
      <c r="C99" s="62">
        <v>98.14</v>
      </c>
      <c r="D99" s="62">
        <v>7841.31</v>
      </c>
      <c r="E99" s="62"/>
      <c r="F99" s="62"/>
      <c r="G99" s="62"/>
      <c r="H99" s="62"/>
      <c r="I99" s="62"/>
      <c r="J99" s="62"/>
      <c r="K99" s="62"/>
      <c r="L99" s="62"/>
      <c r="M99" s="62"/>
      <c r="N99" s="63">
        <f>SUM(Table1[[#This Row],[July]:[June]])</f>
        <v>8780.7000000000007</v>
      </c>
    </row>
    <row r="100" spans="1:14" x14ac:dyDescent="0.45">
      <c r="A100" s="60" t="s">
        <v>99</v>
      </c>
      <c r="B100" s="62">
        <v>24757.5</v>
      </c>
      <c r="C100" s="62">
        <v>182.07</v>
      </c>
      <c r="D100" s="62">
        <v>17632.7</v>
      </c>
      <c r="E100" s="62"/>
      <c r="F100" s="62"/>
      <c r="G100" s="62"/>
      <c r="H100" s="62"/>
      <c r="I100" s="62"/>
      <c r="J100" s="62"/>
      <c r="K100" s="62"/>
      <c r="L100" s="62"/>
      <c r="M100" s="62"/>
      <c r="N100" s="63">
        <f>SUM(Table1[[#This Row],[July]:[June]])</f>
        <v>42572.270000000004</v>
      </c>
    </row>
    <row r="101" spans="1:14" x14ac:dyDescent="0.45">
      <c r="A101" s="60" t="s">
        <v>362</v>
      </c>
      <c r="B101" s="62">
        <v>0</v>
      </c>
      <c r="C101" s="62">
        <v>19000.05</v>
      </c>
      <c r="D101" s="62">
        <v>0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63">
        <f>SUM(Table1[[#This Row],[July]:[June]])</f>
        <v>19000.05</v>
      </c>
    </row>
    <row r="102" spans="1:14" x14ac:dyDescent="0.45">
      <c r="A102" s="60" t="s">
        <v>263</v>
      </c>
      <c r="B102" s="62">
        <v>279.8</v>
      </c>
      <c r="C102" s="62">
        <v>240</v>
      </c>
      <c r="D102" s="62">
        <v>292</v>
      </c>
      <c r="E102" s="62"/>
      <c r="F102" s="62"/>
      <c r="G102" s="62"/>
      <c r="H102" s="62"/>
      <c r="I102" s="62"/>
      <c r="J102" s="62"/>
      <c r="K102" s="62"/>
      <c r="L102" s="62"/>
      <c r="M102" s="62"/>
      <c r="N102" s="63">
        <f>SUM(Table1[[#This Row],[July]:[June]])</f>
        <v>811.8</v>
      </c>
    </row>
    <row r="103" spans="1:14" x14ac:dyDescent="0.45">
      <c r="A103" s="60" t="s">
        <v>264</v>
      </c>
      <c r="B103" s="62">
        <v>33047</v>
      </c>
      <c r="C103" s="62">
        <v>0</v>
      </c>
      <c r="D103" s="62">
        <v>0</v>
      </c>
      <c r="E103" s="62"/>
      <c r="F103" s="62"/>
      <c r="G103" s="62"/>
      <c r="H103" s="62"/>
      <c r="I103" s="62"/>
      <c r="J103" s="62"/>
      <c r="K103" s="62"/>
      <c r="L103" s="62"/>
      <c r="M103" s="62"/>
      <c r="N103" s="63">
        <f>SUM(Table1[[#This Row],[July]:[June]])</f>
        <v>33047</v>
      </c>
    </row>
    <row r="104" spans="1:14" x14ac:dyDescent="0.45">
      <c r="A104" s="60" t="s">
        <v>363</v>
      </c>
      <c r="B104" s="62">
        <v>0</v>
      </c>
      <c r="C104" s="62">
        <v>0</v>
      </c>
      <c r="D104" s="62">
        <v>627.65</v>
      </c>
      <c r="E104" s="62"/>
      <c r="F104" s="62"/>
      <c r="G104" s="62"/>
      <c r="H104" s="62"/>
      <c r="I104" s="62"/>
      <c r="J104" s="62"/>
      <c r="K104" s="62"/>
      <c r="L104" s="62"/>
      <c r="M104" s="62"/>
      <c r="N104" s="63">
        <f>SUM(Table1[[#This Row],[July]:[June]])</f>
        <v>627.65</v>
      </c>
    </row>
    <row r="105" spans="1:14" x14ac:dyDescent="0.45">
      <c r="A105" s="60" t="s">
        <v>265</v>
      </c>
      <c r="B105" s="62">
        <v>20883.169999999998</v>
      </c>
      <c r="C105" s="62">
        <v>0</v>
      </c>
      <c r="D105" s="62">
        <v>0</v>
      </c>
      <c r="E105" s="62"/>
      <c r="F105" s="62"/>
      <c r="G105" s="62"/>
      <c r="H105" s="62"/>
      <c r="I105" s="62"/>
      <c r="J105" s="62"/>
      <c r="K105" s="62"/>
      <c r="L105" s="62"/>
      <c r="M105" s="62"/>
      <c r="N105" s="63">
        <f>SUM(Table1[[#This Row],[July]:[June]])</f>
        <v>20883.169999999998</v>
      </c>
    </row>
    <row r="106" spans="1:14" x14ac:dyDescent="0.45">
      <c r="A106" s="60" t="s">
        <v>100</v>
      </c>
      <c r="B106" s="62">
        <v>828.18</v>
      </c>
      <c r="C106" s="62">
        <v>738.6</v>
      </c>
      <c r="D106" s="62">
        <v>637.71</v>
      </c>
      <c r="E106" s="62"/>
      <c r="F106" s="62"/>
      <c r="G106" s="62"/>
      <c r="H106" s="62"/>
      <c r="I106" s="62"/>
      <c r="J106" s="62"/>
      <c r="K106" s="62"/>
      <c r="L106" s="62"/>
      <c r="M106" s="62"/>
      <c r="N106" s="63">
        <f>SUM(Table1[[#This Row],[July]:[June]])</f>
        <v>2204.4899999999998</v>
      </c>
    </row>
    <row r="107" spans="1:14" x14ac:dyDescent="0.45">
      <c r="A107" s="60" t="s">
        <v>101</v>
      </c>
      <c r="B107" s="62">
        <v>0</v>
      </c>
      <c r="C107" s="62">
        <v>322.99</v>
      </c>
      <c r="D107" s="62">
        <v>93.18</v>
      </c>
      <c r="E107" s="62"/>
      <c r="F107" s="62"/>
      <c r="G107" s="62"/>
      <c r="H107" s="62"/>
      <c r="I107" s="62"/>
      <c r="J107" s="62"/>
      <c r="K107" s="62"/>
      <c r="L107" s="62"/>
      <c r="M107" s="62"/>
      <c r="N107" s="63">
        <f>SUM(Table1[[#This Row],[July]:[June]])</f>
        <v>416.17</v>
      </c>
    </row>
    <row r="108" spans="1:14" x14ac:dyDescent="0.45">
      <c r="A108" s="60" t="s">
        <v>102</v>
      </c>
      <c r="B108" s="62">
        <v>34139.279999999999</v>
      </c>
      <c r="C108" s="62">
        <v>15852.34</v>
      </c>
      <c r="D108" s="62">
        <v>39040.949999999997</v>
      </c>
      <c r="E108" s="62"/>
      <c r="F108" s="62"/>
      <c r="G108" s="62"/>
      <c r="H108" s="62"/>
      <c r="I108" s="62"/>
      <c r="J108" s="62"/>
      <c r="K108" s="62"/>
      <c r="L108" s="62"/>
      <c r="M108" s="62"/>
      <c r="N108" s="63">
        <f>SUM(Table1[[#This Row],[July]:[June]])</f>
        <v>89032.569999999992</v>
      </c>
    </row>
    <row r="109" spans="1:14" x14ac:dyDescent="0.45">
      <c r="A109" s="60" t="s">
        <v>103</v>
      </c>
      <c r="B109" s="62">
        <v>8.94</v>
      </c>
      <c r="C109" s="62">
        <v>0</v>
      </c>
      <c r="D109" s="62">
        <v>0</v>
      </c>
      <c r="E109" s="62"/>
      <c r="F109" s="62"/>
      <c r="G109" s="62"/>
      <c r="H109" s="62"/>
      <c r="I109" s="62"/>
      <c r="J109" s="62"/>
      <c r="K109" s="62"/>
      <c r="L109" s="62"/>
      <c r="M109" s="62"/>
      <c r="N109" s="63">
        <f>SUM(Table1[[#This Row],[July]:[June]])</f>
        <v>8.94</v>
      </c>
    </row>
    <row r="110" spans="1:14" x14ac:dyDescent="0.45">
      <c r="A110" s="60" t="s">
        <v>104</v>
      </c>
      <c r="B110" s="62">
        <v>2389.02</v>
      </c>
      <c r="C110" s="62">
        <v>10556.7</v>
      </c>
      <c r="D110" s="62">
        <v>51103.06</v>
      </c>
      <c r="E110" s="62"/>
      <c r="F110" s="62"/>
      <c r="G110" s="62"/>
      <c r="H110" s="62"/>
      <c r="I110" s="62"/>
      <c r="J110" s="62"/>
      <c r="K110" s="62"/>
      <c r="L110" s="62"/>
      <c r="M110" s="62"/>
      <c r="N110" s="63">
        <f>SUM(Table1[[#This Row],[July]:[June]])</f>
        <v>64048.78</v>
      </c>
    </row>
    <row r="111" spans="1:14" x14ac:dyDescent="0.45">
      <c r="A111" s="60" t="s">
        <v>105</v>
      </c>
      <c r="B111" s="62">
        <v>21500</v>
      </c>
      <c r="C111" s="62">
        <v>0</v>
      </c>
      <c r="D111" s="62">
        <v>0</v>
      </c>
      <c r="E111" s="62"/>
      <c r="F111" s="62"/>
      <c r="G111" s="62"/>
      <c r="H111" s="62"/>
      <c r="I111" s="62"/>
      <c r="J111" s="62"/>
      <c r="K111" s="62"/>
      <c r="L111" s="62"/>
      <c r="M111" s="62"/>
      <c r="N111" s="63">
        <f>SUM(Table1[[#This Row],[July]:[June]])</f>
        <v>21500</v>
      </c>
    </row>
    <row r="112" spans="1:14" x14ac:dyDescent="0.45">
      <c r="A112" s="60" t="s">
        <v>106</v>
      </c>
      <c r="B112" s="62">
        <v>53.52</v>
      </c>
      <c r="C112" s="62">
        <v>234.5</v>
      </c>
      <c r="D112" s="62">
        <v>0</v>
      </c>
      <c r="E112" s="62"/>
      <c r="F112" s="62"/>
      <c r="G112" s="62"/>
      <c r="H112" s="62"/>
      <c r="I112" s="62"/>
      <c r="J112" s="62"/>
      <c r="K112" s="62"/>
      <c r="L112" s="62"/>
      <c r="M112" s="62"/>
      <c r="N112" s="63">
        <f>SUM(Table1[[#This Row],[July]:[June]])</f>
        <v>288.02</v>
      </c>
    </row>
    <row r="113" spans="1:14" x14ac:dyDescent="0.45">
      <c r="A113" s="60" t="s">
        <v>266</v>
      </c>
      <c r="B113" s="62">
        <v>42.34</v>
      </c>
      <c r="C113" s="62">
        <v>0</v>
      </c>
      <c r="D113" s="62">
        <v>0</v>
      </c>
      <c r="E113" s="62"/>
      <c r="F113" s="62"/>
      <c r="G113" s="62"/>
      <c r="H113" s="62"/>
      <c r="I113" s="62"/>
      <c r="J113" s="62"/>
      <c r="K113" s="62"/>
      <c r="L113" s="62"/>
      <c r="M113" s="62"/>
      <c r="N113" s="63">
        <f>SUM(Table1[[#This Row],[July]:[June]])</f>
        <v>42.34</v>
      </c>
    </row>
    <row r="114" spans="1:14" x14ac:dyDescent="0.45">
      <c r="A114" s="60" t="s">
        <v>267</v>
      </c>
      <c r="B114" s="62">
        <v>0</v>
      </c>
      <c r="C114" s="62">
        <v>0</v>
      </c>
      <c r="D114" s="62">
        <v>125.04</v>
      </c>
      <c r="E114" s="62"/>
      <c r="F114" s="62"/>
      <c r="G114" s="62"/>
      <c r="H114" s="62"/>
      <c r="I114" s="62"/>
      <c r="J114" s="62"/>
      <c r="K114" s="62"/>
      <c r="L114" s="62"/>
      <c r="M114" s="62"/>
      <c r="N114" s="63">
        <f>SUM(Table1[[#This Row],[July]:[June]])</f>
        <v>125.04</v>
      </c>
    </row>
    <row r="115" spans="1:14" x14ac:dyDescent="0.45">
      <c r="A115" s="60" t="s">
        <v>268</v>
      </c>
      <c r="B115" s="62">
        <v>980.58</v>
      </c>
      <c r="C115" s="62">
        <v>0</v>
      </c>
      <c r="D115" s="62">
        <v>0</v>
      </c>
      <c r="E115" s="62"/>
      <c r="F115" s="62"/>
      <c r="G115" s="62"/>
      <c r="H115" s="62"/>
      <c r="I115" s="62"/>
      <c r="J115" s="62"/>
      <c r="K115" s="62"/>
      <c r="L115" s="62"/>
      <c r="M115" s="62"/>
      <c r="N115" s="63">
        <f>SUM(Table1[[#This Row],[July]:[June]])</f>
        <v>980.58</v>
      </c>
    </row>
    <row r="116" spans="1:14" x14ac:dyDescent="0.45">
      <c r="A116" s="60" t="s">
        <v>107</v>
      </c>
      <c r="B116" s="62">
        <v>0</v>
      </c>
      <c r="C116" s="62">
        <v>405.33</v>
      </c>
      <c r="D116" s="62">
        <v>3555.77</v>
      </c>
      <c r="E116" s="62"/>
      <c r="F116" s="62"/>
      <c r="G116" s="62"/>
      <c r="H116" s="62"/>
      <c r="I116" s="62"/>
      <c r="J116" s="62"/>
      <c r="K116" s="62"/>
      <c r="L116" s="62"/>
      <c r="M116" s="62"/>
      <c r="N116" s="63">
        <f>SUM(Table1[[#This Row],[July]:[June]])</f>
        <v>3961.1</v>
      </c>
    </row>
    <row r="117" spans="1:14" x14ac:dyDescent="0.45">
      <c r="A117" s="60" t="s">
        <v>269</v>
      </c>
      <c r="B117" s="62">
        <v>2677.98</v>
      </c>
      <c r="C117" s="62">
        <v>2422.3000000000002</v>
      </c>
      <c r="D117" s="62">
        <v>841.56</v>
      </c>
      <c r="E117" s="62"/>
      <c r="F117" s="62"/>
      <c r="G117" s="62"/>
      <c r="H117" s="62"/>
      <c r="I117" s="62"/>
      <c r="J117" s="62"/>
      <c r="K117" s="62"/>
      <c r="L117" s="62"/>
      <c r="M117" s="62"/>
      <c r="N117" s="63">
        <f>SUM(Table1[[#This Row],[July]:[June]])</f>
        <v>5941.84</v>
      </c>
    </row>
    <row r="118" spans="1:14" x14ac:dyDescent="0.45">
      <c r="A118" s="60" t="s">
        <v>108</v>
      </c>
      <c r="B118" s="62">
        <v>1851.75</v>
      </c>
      <c r="C118" s="62">
        <v>0</v>
      </c>
      <c r="D118" s="62">
        <v>24251.75</v>
      </c>
      <c r="E118" s="62"/>
      <c r="F118" s="62"/>
      <c r="G118" s="62"/>
      <c r="H118" s="62"/>
      <c r="I118" s="62"/>
      <c r="J118" s="62"/>
      <c r="K118" s="62"/>
      <c r="L118" s="62"/>
      <c r="M118" s="62"/>
      <c r="N118" s="63">
        <f>SUM(Table1[[#This Row],[July]:[June]])</f>
        <v>26103.5</v>
      </c>
    </row>
    <row r="119" spans="1:14" x14ac:dyDescent="0.45">
      <c r="A119" s="60" t="s">
        <v>109</v>
      </c>
      <c r="B119" s="62">
        <v>0</v>
      </c>
      <c r="C119" s="62">
        <v>0</v>
      </c>
      <c r="D119" s="62">
        <v>53.5</v>
      </c>
      <c r="E119" s="62"/>
      <c r="F119" s="62"/>
      <c r="G119" s="62"/>
      <c r="H119" s="62"/>
      <c r="I119" s="62"/>
      <c r="J119" s="62"/>
      <c r="K119" s="62"/>
      <c r="L119" s="62"/>
      <c r="M119" s="62"/>
      <c r="N119" s="63">
        <f>SUM(Table1[[#This Row],[July]:[June]])</f>
        <v>53.5</v>
      </c>
    </row>
    <row r="120" spans="1:14" x14ac:dyDescent="0.45">
      <c r="A120" s="60" t="s">
        <v>270</v>
      </c>
      <c r="B120" s="62">
        <v>0</v>
      </c>
      <c r="C120" s="62">
        <v>0</v>
      </c>
      <c r="D120" s="62">
        <v>58.55</v>
      </c>
      <c r="E120" s="62"/>
      <c r="F120" s="62"/>
      <c r="G120" s="62"/>
      <c r="H120" s="62"/>
      <c r="I120" s="62"/>
      <c r="J120" s="62"/>
      <c r="K120" s="62"/>
      <c r="L120" s="62"/>
      <c r="M120" s="62"/>
      <c r="N120" s="63">
        <f>SUM(Table1[[#This Row],[July]:[June]])</f>
        <v>58.55</v>
      </c>
    </row>
    <row r="121" spans="1:14" x14ac:dyDescent="0.45">
      <c r="A121" s="60" t="s">
        <v>110</v>
      </c>
      <c r="B121" s="62">
        <v>1632.2</v>
      </c>
      <c r="C121" s="62">
        <v>0</v>
      </c>
      <c r="D121" s="62">
        <v>1043.17</v>
      </c>
      <c r="E121" s="62"/>
      <c r="F121" s="62"/>
      <c r="G121" s="62"/>
      <c r="H121" s="62"/>
      <c r="I121" s="62"/>
      <c r="J121" s="62"/>
      <c r="K121" s="62"/>
      <c r="L121" s="62"/>
      <c r="M121" s="62"/>
      <c r="N121" s="63">
        <f>SUM(Table1[[#This Row],[July]:[June]])</f>
        <v>2675.37</v>
      </c>
    </row>
    <row r="122" spans="1:14" x14ac:dyDescent="0.45">
      <c r="A122" s="60" t="s">
        <v>271</v>
      </c>
      <c r="B122" s="62">
        <v>0</v>
      </c>
      <c r="C122" s="62">
        <v>315</v>
      </c>
      <c r="D122" s="62">
        <v>1690</v>
      </c>
      <c r="E122" s="62"/>
      <c r="F122" s="62"/>
      <c r="G122" s="62"/>
      <c r="H122" s="62"/>
      <c r="I122" s="62"/>
      <c r="J122" s="62"/>
      <c r="K122" s="62"/>
      <c r="L122" s="62"/>
      <c r="M122" s="62"/>
      <c r="N122" s="63">
        <f>SUM(Table1[[#This Row],[July]:[June]])</f>
        <v>2005</v>
      </c>
    </row>
    <row r="123" spans="1:14" x14ac:dyDescent="0.45">
      <c r="A123" s="60" t="s">
        <v>272</v>
      </c>
      <c r="B123" s="62">
        <v>18.91</v>
      </c>
      <c r="C123" s="62">
        <v>0</v>
      </c>
      <c r="D123" s="62">
        <v>0</v>
      </c>
      <c r="E123" s="62"/>
      <c r="F123" s="62"/>
      <c r="G123" s="62"/>
      <c r="H123" s="62"/>
      <c r="I123" s="62"/>
      <c r="J123" s="62"/>
      <c r="K123" s="62"/>
      <c r="L123" s="62"/>
      <c r="M123" s="62"/>
      <c r="N123" s="63">
        <f>SUM(Table1[[#This Row],[July]:[June]])</f>
        <v>18.91</v>
      </c>
    </row>
    <row r="124" spans="1:14" x14ac:dyDescent="0.45">
      <c r="A124" s="60" t="s">
        <v>273</v>
      </c>
      <c r="B124" s="62">
        <v>1399.84</v>
      </c>
      <c r="C124" s="62">
        <v>7482.33</v>
      </c>
      <c r="D124" s="62">
        <v>0</v>
      </c>
      <c r="E124" s="62"/>
      <c r="F124" s="62"/>
      <c r="G124" s="62"/>
      <c r="H124" s="62"/>
      <c r="I124" s="62"/>
      <c r="J124" s="62"/>
      <c r="K124" s="62"/>
      <c r="L124" s="62"/>
      <c r="M124" s="62"/>
      <c r="N124" s="63">
        <f>SUM(Table1[[#This Row],[July]:[June]])</f>
        <v>8882.17</v>
      </c>
    </row>
    <row r="125" spans="1:14" x14ac:dyDescent="0.45">
      <c r="A125" s="60" t="s">
        <v>111</v>
      </c>
      <c r="B125" s="62">
        <v>2825.77</v>
      </c>
      <c r="C125" s="62">
        <v>1787.07</v>
      </c>
      <c r="D125" s="62">
        <v>16331.96</v>
      </c>
      <c r="E125" s="62"/>
      <c r="F125" s="62"/>
      <c r="G125" s="62"/>
      <c r="H125" s="62"/>
      <c r="I125" s="62"/>
      <c r="J125" s="62"/>
      <c r="K125" s="62"/>
      <c r="L125" s="62"/>
      <c r="M125" s="62"/>
      <c r="N125" s="63">
        <f>SUM(Table1[[#This Row],[July]:[June]])</f>
        <v>20944.8</v>
      </c>
    </row>
    <row r="126" spans="1:14" x14ac:dyDescent="0.45">
      <c r="A126" s="60" t="s">
        <v>364</v>
      </c>
      <c r="B126" s="62">
        <v>0</v>
      </c>
      <c r="C126" s="62">
        <v>808.96</v>
      </c>
      <c r="D126" s="62">
        <v>724.17</v>
      </c>
      <c r="E126" s="62"/>
      <c r="F126" s="62"/>
      <c r="G126" s="62"/>
      <c r="H126" s="62"/>
      <c r="I126" s="62"/>
      <c r="J126" s="62"/>
      <c r="K126" s="62"/>
      <c r="L126" s="62"/>
      <c r="M126" s="62"/>
      <c r="N126" s="63">
        <f>SUM(Table1[[#This Row],[July]:[June]])</f>
        <v>1533.13</v>
      </c>
    </row>
    <row r="127" spans="1:14" x14ac:dyDescent="0.45">
      <c r="A127" s="60" t="s">
        <v>112</v>
      </c>
      <c r="B127" s="62">
        <v>3321.16</v>
      </c>
      <c r="C127" s="62">
        <v>1637.02</v>
      </c>
      <c r="D127" s="62">
        <v>8743.9699999999993</v>
      </c>
      <c r="E127" s="62"/>
      <c r="F127" s="62"/>
      <c r="G127" s="62"/>
      <c r="H127" s="62"/>
      <c r="I127" s="62"/>
      <c r="J127" s="62"/>
      <c r="K127" s="62"/>
      <c r="L127" s="62"/>
      <c r="M127" s="62"/>
      <c r="N127" s="63">
        <f>SUM(Table1[[#This Row],[July]:[June]])</f>
        <v>13702.15</v>
      </c>
    </row>
    <row r="128" spans="1:14" x14ac:dyDescent="0.45">
      <c r="A128" s="60" t="s">
        <v>113</v>
      </c>
      <c r="B128" s="62">
        <v>0</v>
      </c>
      <c r="C128" s="62">
        <v>0</v>
      </c>
      <c r="D128" s="62">
        <v>52502.83</v>
      </c>
      <c r="E128" s="62"/>
      <c r="F128" s="62"/>
      <c r="G128" s="62"/>
      <c r="H128" s="62"/>
      <c r="I128" s="62"/>
      <c r="J128" s="62"/>
      <c r="K128" s="62"/>
      <c r="L128" s="62"/>
      <c r="M128" s="62"/>
      <c r="N128" s="63">
        <f>SUM(Table1[[#This Row],[July]:[June]])</f>
        <v>52502.83</v>
      </c>
    </row>
    <row r="129" spans="1:14" x14ac:dyDescent="0.45">
      <c r="A129" s="60" t="s">
        <v>114</v>
      </c>
      <c r="B129" s="62">
        <v>0</v>
      </c>
      <c r="C129" s="62">
        <v>3399</v>
      </c>
      <c r="D129" s="62">
        <v>2640</v>
      </c>
      <c r="E129" s="62"/>
      <c r="F129" s="62"/>
      <c r="G129" s="62"/>
      <c r="H129" s="62"/>
      <c r="I129" s="62"/>
      <c r="J129" s="62"/>
      <c r="K129" s="62"/>
      <c r="L129" s="62"/>
      <c r="M129" s="62"/>
      <c r="N129" s="63">
        <f>SUM(Table1[[#This Row],[July]:[June]])</f>
        <v>6039</v>
      </c>
    </row>
    <row r="130" spans="1:14" x14ac:dyDescent="0.45">
      <c r="A130" s="60" t="s">
        <v>115</v>
      </c>
      <c r="B130" s="62">
        <v>0</v>
      </c>
      <c r="C130" s="62">
        <v>339.28</v>
      </c>
      <c r="D130" s="62">
        <v>0</v>
      </c>
      <c r="E130" s="62"/>
      <c r="F130" s="62"/>
      <c r="G130" s="62"/>
      <c r="H130" s="62"/>
      <c r="I130" s="62"/>
      <c r="J130" s="62"/>
      <c r="K130" s="62"/>
      <c r="L130" s="62"/>
      <c r="M130" s="62"/>
      <c r="N130" s="63">
        <f>SUM(Table1[[#This Row],[July]:[June]])</f>
        <v>339.28</v>
      </c>
    </row>
    <row r="131" spans="1:14" x14ac:dyDescent="0.45">
      <c r="A131" s="60" t="s">
        <v>116</v>
      </c>
      <c r="B131" s="62">
        <v>26691.1</v>
      </c>
      <c r="C131" s="62">
        <v>6104.01</v>
      </c>
      <c r="D131" s="62">
        <v>83001.87</v>
      </c>
      <c r="E131" s="62"/>
      <c r="F131" s="62"/>
      <c r="G131" s="62"/>
      <c r="H131" s="62"/>
      <c r="I131" s="62"/>
      <c r="J131" s="62"/>
      <c r="K131" s="62"/>
      <c r="L131" s="62"/>
      <c r="M131" s="62"/>
      <c r="N131" s="63">
        <f>SUM(Table1[[#This Row],[July]:[June]])</f>
        <v>115796.98</v>
      </c>
    </row>
    <row r="132" spans="1:14" x14ac:dyDescent="0.45">
      <c r="A132" s="60" t="s">
        <v>274</v>
      </c>
      <c r="B132" s="62">
        <v>1485</v>
      </c>
      <c r="C132" s="62">
        <v>522.30999999999995</v>
      </c>
      <c r="D132" s="62">
        <v>149.94</v>
      </c>
      <c r="E132" s="62"/>
      <c r="F132" s="62"/>
      <c r="G132" s="62"/>
      <c r="H132" s="62"/>
      <c r="I132" s="62"/>
      <c r="J132" s="62"/>
      <c r="K132" s="62"/>
      <c r="L132" s="62"/>
      <c r="M132" s="62"/>
      <c r="N132" s="63">
        <f>SUM(Table1[[#This Row],[July]:[June]])</f>
        <v>2157.25</v>
      </c>
    </row>
    <row r="133" spans="1:14" x14ac:dyDescent="0.45">
      <c r="A133" s="60" t="s">
        <v>275</v>
      </c>
      <c r="B133" s="62">
        <v>0</v>
      </c>
      <c r="C133" s="62">
        <v>104</v>
      </c>
      <c r="D133" s="62">
        <v>0</v>
      </c>
      <c r="E133" s="62"/>
      <c r="F133" s="62"/>
      <c r="G133" s="62"/>
      <c r="H133" s="62"/>
      <c r="I133" s="62"/>
      <c r="J133" s="62"/>
      <c r="K133" s="62"/>
      <c r="L133" s="62"/>
      <c r="M133" s="62"/>
      <c r="N133" s="63">
        <f>SUM(Table1[[#This Row],[July]:[June]])</f>
        <v>104</v>
      </c>
    </row>
    <row r="134" spans="1:14" x14ac:dyDescent="0.45">
      <c r="A134" s="60" t="s">
        <v>276</v>
      </c>
      <c r="B134" s="62">
        <v>0</v>
      </c>
      <c r="C134" s="62">
        <v>0</v>
      </c>
      <c r="D134" s="62">
        <v>700</v>
      </c>
      <c r="E134" s="62"/>
      <c r="F134" s="62"/>
      <c r="G134" s="62"/>
      <c r="H134" s="62"/>
      <c r="I134" s="62"/>
      <c r="J134" s="62"/>
      <c r="K134" s="62"/>
      <c r="L134" s="62"/>
      <c r="M134" s="62"/>
      <c r="N134" s="63">
        <f>SUM(Table1[[#This Row],[July]:[June]])</f>
        <v>700</v>
      </c>
    </row>
    <row r="135" spans="1:14" x14ac:dyDescent="0.45">
      <c r="A135" s="60" t="s">
        <v>117</v>
      </c>
      <c r="B135" s="62">
        <v>37093.800000000003</v>
      </c>
      <c r="C135" s="62">
        <v>1440</v>
      </c>
      <c r="D135" s="62">
        <v>11860.56</v>
      </c>
      <c r="E135" s="62"/>
      <c r="F135" s="62"/>
      <c r="G135" s="62"/>
      <c r="H135" s="62"/>
      <c r="I135" s="62"/>
      <c r="J135" s="62"/>
      <c r="K135" s="62"/>
      <c r="L135" s="62"/>
      <c r="M135" s="62"/>
      <c r="N135" s="63">
        <f>SUM(Table1[[#This Row],[July]:[June]])</f>
        <v>50394.36</v>
      </c>
    </row>
    <row r="136" spans="1:14" x14ac:dyDescent="0.45">
      <c r="A136" s="60" t="s">
        <v>118</v>
      </c>
      <c r="B136" s="62">
        <v>1553.13</v>
      </c>
      <c r="C136" s="62">
        <v>4023.51</v>
      </c>
      <c r="D136" s="62">
        <v>9822.17</v>
      </c>
      <c r="E136" s="62"/>
      <c r="F136" s="62"/>
      <c r="G136" s="62"/>
      <c r="H136" s="62"/>
      <c r="I136" s="62"/>
      <c r="J136" s="62"/>
      <c r="K136" s="62"/>
      <c r="L136" s="62"/>
      <c r="M136" s="62"/>
      <c r="N136" s="63">
        <f>SUM(Table1[[#This Row],[July]:[June]])</f>
        <v>15398.810000000001</v>
      </c>
    </row>
    <row r="137" spans="1:14" x14ac:dyDescent="0.45">
      <c r="A137" s="60" t="s">
        <v>119</v>
      </c>
      <c r="B137" s="62">
        <v>442.4</v>
      </c>
      <c r="C137" s="62">
        <v>442.4</v>
      </c>
      <c r="D137" s="62">
        <v>703.56</v>
      </c>
      <c r="E137" s="62"/>
      <c r="F137" s="62"/>
      <c r="G137" s="62"/>
      <c r="H137" s="62"/>
      <c r="I137" s="62"/>
      <c r="J137" s="62"/>
      <c r="K137" s="62"/>
      <c r="L137" s="62"/>
      <c r="M137" s="62"/>
      <c r="N137" s="63">
        <f>SUM(Table1[[#This Row],[July]:[June]])</f>
        <v>1588.36</v>
      </c>
    </row>
    <row r="138" spans="1:14" x14ac:dyDescent="0.45">
      <c r="A138" s="60" t="s">
        <v>277</v>
      </c>
      <c r="B138" s="62">
        <v>52.81</v>
      </c>
      <c r="C138" s="62">
        <v>506</v>
      </c>
      <c r="D138" s="62">
        <v>0</v>
      </c>
      <c r="E138" s="62"/>
      <c r="F138" s="62"/>
      <c r="G138" s="62"/>
      <c r="H138" s="62"/>
      <c r="I138" s="62"/>
      <c r="J138" s="62"/>
      <c r="K138" s="62"/>
      <c r="L138" s="62"/>
      <c r="M138" s="62"/>
      <c r="N138" s="63">
        <f>SUM(Table1[[#This Row],[July]:[June]])</f>
        <v>558.80999999999995</v>
      </c>
    </row>
    <row r="139" spans="1:14" x14ac:dyDescent="0.45">
      <c r="A139" s="60" t="s">
        <v>278</v>
      </c>
      <c r="B139" s="62">
        <v>0</v>
      </c>
      <c r="C139" s="62">
        <v>6499.95</v>
      </c>
      <c r="D139" s="62">
        <v>54.05</v>
      </c>
      <c r="E139" s="62"/>
      <c r="F139" s="62"/>
      <c r="G139" s="62"/>
      <c r="H139" s="62"/>
      <c r="I139" s="62"/>
      <c r="J139" s="62"/>
      <c r="K139" s="62"/>
      <c r="L139" s="62"/>
      <c r="M139" s="62"/>
      <c r="N139" s="63">
        <f>SUM(Table1[[#This Row],[July]:[June]])</f>
        <v>6554</v>
      </c>
    </row>
    <row r="140" spans="1:14" x14ac:dyDescent="0.45">
      <c r="A140" s="60" t="s">
        <v>279</v>
      </c>
      <c r="B140" s="62">
        <v>1216.08</v>
      </c>
      <c r="C140" s="62">
        <v>0</v>
      </c>
      <c r="D140" s="62">
        <v>5877.92</v>
      </c>
      <c r="E140" s="62"/>
      <c r="F140" s="62"/>
      <c r="G140" s="62"/>
      <c r="H140" s="62"/>
      <c r="I140" s="62"/>
      <c r="J140" s="62"/>
      <c r="K140" s="62"/>
      <c r="L140" s="62"/>
      <c r="M140" s="62"/>
      <c r="N140" s="63">
        <f>SUM(Table1[[#This Row],[July]:[June]])</f>
        <v>7094</v>
      </c>
    </row>
    <row r="141" spans="1:14" x14ac:dyDescent="0.45">
      <c r="A141" s="60" t="s">
        <v>280</v>
      </c>
      <c r="B141" s="62">
        <v>1283.21</v>
      </c>
      <c r="C141" s="62">
        <v>829.4</v>
      </c>
      <c r="D141" s="62">
        <v>134513.41</v>
      </c>
      <c r="E141" s="62"/>
      <c r="F141" s="62"/>
      <c r="G141" s="62"/>
      <c r="H141" s="62"/>
      <c r="I141" s="62"/>
      <c r="J141" s="62"/>
      <c r="K141" s="62"/>
      <c r="L141" s="62"/>
      <c r="M141" s="62"/>
      <c r="N141" s="63">
        <f>SUM(Table1[[#This Row],[July]:[June]])</f>
        <v>136626.01999999999</v>
      </c>
    </row>
    <row r="142" spans="1:14" x14ac:dyDescent="0.45">
      <c r="A142" s="60" t="s">
        <v>281</v>
      </c>
      <c r="B142" s="62">
        <v>0</v>
      </c>
      <c r="C142" s="62">
        <v>181.86</v>
      </c>
      <c r="D142" s="62">
        <v>0</v>
      </c>
      <c r="E142" s="62"/>
      <c r="F142" s="62"/>
      <c r="G142" s="62"/>
      <c r="H142" s="62"/>
      <c r="I142" s="62"/>
      <c r="J142" s="62"/>
      <c r="K142" s="62"/>
      <c r="L142" s="62"/>
      <c r="M142" s="62"/>
      <c r="N142" s="63">
        <f>SUM(Table1[[#This Row],[July]:[June]])</f>
        <v>181.86</v>
      </c>
    </row>
    <row r="143" spans="1:14" x14ac:dyDescent="0.45">
      <c r="A143" s="60" t="s">
        <v>282</v>
      </c>
      <c r="B143" s="62">
        <v>339</v>
      </c>
      <c r="C143" s="62">
        <v>372.1</v>
      </c>
      <c r="D143" s="62">
        <v>2346</v>
      </c>
      <c r="E143" s="62"/>
      <c r="F143" s="62"/>
      <c r="G143" s="62"/>
      <c r="H143" s="62"/>
      <c r="I143" s="62"/>
      <c r="J143" s="62"/>
      <c r="K143" s="62"/>
      <c r="L143" s="62"/>
      <c r="M143" s="62"/>
      <c r="N143" s="63">
        <f>SUM(Table1[[#This Row],[July]:[June]])</f>
        <v>3057.1</v>
      </c>
    </row>
    <row r="144" spans="1:14" x14ac:dyDescent="0.45">
      <c r="A144" s="60" t="s">
        <v>283</v>
      </c>
      <c r="B144" s="62">
        <v>1268.24</v>
      </c>
      <c r="C144" s="62">
        <v>911.44</v>
      </c>
      <c r="D144" s="62">
        <v>375.01</v>
      </c>
      <c r="E144" s="62"/>
      <c r="F144" s="62"/>
      <c r="G144" s="62"/>
      <c r="H144" s="62"/>
      <c r="I144" s="62"/>
      <c r="J144" s="62"/>
      <c r="K144" s="62"/>
      <c r="L144" s="62"/>
      <c r="M144" s="62"/>
      <c r="N144" s="63">
        <f>SUM(Table1[[#This Row],[July]:[June]])</f>
        <v>2554.6900000000005</v>
      </c>
    </row>
    <row r="145" spans="1:14" x14ac:dyDescent="0.45">
      <c r="A145" s="60" t="s">
        <v>120</v>
      </c>
      <c r="B145" s="62">
        <v>0</v>
      </c>
      <c r="C145" s="62">
        <v>1878.75</v>
      </c>
      <c r="D145" s="62">
        <v>0</v>
      </c>
      <c r="E145" s="62"/>
      <c r="F145" s="62"/>
      <c r="G145" s="62"/>
      <c r="H145" s="62"/>
      <c r="I145" s="62"/>
      <c r="J145" s="62"/>
      <c r="K145" s="62"/>
      <c r="L145" s="62"/>
      <c r="M145" s="62"/>
      <c r="N145" s="63">
        <f>SUM(Table1[[#This Row],[July]:[June]])</f>
        <v>1878.75</v>
      </c>
    </row>
    <row r="146" spans="1:14" x14ac:dyDescent="0.45">
      <c r="A146" s="60" t="s">
        <v>121</v>
      </c>
      <c r="B146" s="62">
        <v>7774.51</v>
      </c>
      <c r="C146" s="62">
        <v>4078.99</v>
      </c>
      <c r="D146" s="62">
        <v>19745.55</v>
      </c>
      <c r="E146" s="62"/>
      <c r="F146" s="62"/>
      <c r="G146" s="62"/>
      <c r="H146" s="62"/>
      <c r="I146" s="62"/>
      <c r="J146" s="62"/>
      <c r="K146" s="62"/>
      <c r="L146" s="62"/>
      <c r="M146" s="62"/>
      <c r="N146" s="63">
        <f>SUM(Table1[[#This Row],[July]:[June]])</f>
        <v>31599.05</v>
      </c>
    </row>
    <row r="147" spans="1:14" x14ac:dyDescent="0.45">
      <c r="A147" s="60" t="s">
        <v>122</v>
      </c>
      <c r="B147" s="62">
        <v>21892.84</v>
      </c>
      <c r="C147" s="62">
        <v>5945.12</v>
      </c>
      <c r="D147" s="62">
        <v>7804.42</v>
      </c>
      <c r="E147" s="62"/>
      <c r="F147" s="62"/>
      <c r="G147" s="62"/>
      <c r="H147" s="62"/>
      <c r="I147" s="62"/>
      <c r="J147" s="62"/>
      <c r="K147" s="62"/>
      <c r="L147" s="62"/>
      <c r="M147" s="62"/>
      <c r="N147" s="63">
        <f>SUM(Table1[[#This Row],[July]:[June]])</f>
        <v>35642.379999999997</v>
      </c>
    </row>
    <row r="148" spans="1:14" x14ac:dyDescent="0.45">
      <c r="A148" s="60" t="s">
        <v>284</v>
      </c>
      <c r="B148" s="62">
        <v>577.37</v>
      </c>
      <c r="C148" s="62">
        <v>733</v>
      </c>
      <c r="D148" s="62">
        <v>33.74</v>
      </c>
      <c r="E148" s="62"/>
      <c r="F148" s="62"/>
      <c r="G148" s="62"/>
      <c r="H148" s="62"/>
      <c r="I148" s="62"/>
      <c r="J148" s="62"/>
      <c r="K148" s="62"/>
      <c r="L148" s="62"/>
      <c r="M148" s="62"/>
      <c r="N148" s="63">
        <f>SUM(Table1[[#This Row],[July]:[June]])</f>
        <v>1344.11</v>
      </c>
    </row>
    <row r="149" spans="1:14" x14ac:dyDescent="0.45">
      <c r="A149" s="60" t="s">
        <v>123</v>
      </c>
      <c r="B149" s="62">
        <v>0</v>
      </c>
      <c r="C149" s="62">
        <v>865.58</v>
      </c>
      <c r="D149" s="62">
        <v>6499.32</v>
      </c>
      <c r="E149" s="62"/>
      <c r="F149" s="62"/>
      <c r="G149" s="62"/>
      <c r="H149" s="62"/>
      <c r="I149" s="62"/>
      <c r="J149" s="62"/>
      <c r="K149" s="62"/>
      <c r="L149" s="62"/>
      <c r="M149" s="62"/>
      <c r="N149" s="63">
        <f>SUM(Table1[[#This Row],[July]:[June]])</f>
        <v>7364.9</v>
      </c>
    </row>
    <row r="150" spans="1:14" x14ac:dyDescent="0.45">
      <c r="A150" s="60" t="s">
        <v>285</v>
      </c>
      <c r="B150" s="62">
        <v>1348</v>
      </c>
      <c r="C150" s="62">
        <v>371.6</v>
      </c>
      <c r="D150" s="62">
        <v>5174.4399999999996</v>
      </c>
      <c r="E150" s="62"/>
      <c r="F150" s="62"/>
      <c r="G150" s="62"/>
      <c r="H150" s="62"/>
      <c r="I150" s="62"/>
      <c r="J150" s="62"/>
      <c r="K150" s="62"/>
      <c r="L150" s="62"/>
      <c r="M150" s="62"/>
      <c r="N150" s="63">
        <f>SUM(Table1[[#This Row],[July]:[June]])</f>
        <v>6894.0399999999991</v>
      </c>
    </row>
    <row r="151" spans="1:14" x14ac:dyDescent="0.45">
      <c r="A151" s="60" t="s">
        <v>286</v>
      </c>
      <c r="B151" s="62">
        <v>0</v>
      </c>
      <c r="C151" s="62">
        <v>0</v>
      </c>
      <c r="D151" s="62">
        <v>6260</v>
      </c>
      <c r="E151" s="62"/>
      <c r="F151" s="62"/>
      <c r="G151" s="62"/>
      <c r="H151" s="62"/>
      <c r="I151" s="62"/>
      <c r="J151" s="62"/>
      <c r="K151" s="62"/>
      <c r="L151" s="62"/>
      <c r="M151" s="62"/>
      <c r="N151" s="63">
        <f>SUM(Table1[[#This Row],[July]:[June]])</f>
        <v>6260</v>
      </c>
    </row>
    <row r="152" spans="1:14" x14ac:dyDescent="0.45">
      <c r="A152" s="60" t="s">
        <v>287</v>
      </c>
      <c r="B152" s="62">
        <v>1816.27</v>
      </c>
      <c r="C152" s="62">
        <v>1655.92</v>
      </c>
      <c r="D152" s="62">
        <v>235.9</v>
      </c>
      <c r="E152" s="62"/>
      <c r="F152" s="62"/>
      <c r="G152" s="62"/>
      <c r="H152" s="62"/>
      <c r="I152" s="62"/>
      <c r="J152" s="62"/>
      <c r="K152" s="62"/>
      <c r="L152" s="62"/>
      <c r="M152" s="62"/>
      <c r="N152" s="63">
        <f>SUM(Table1[[#This Row],[July]:[June]])</f>
        <v>3708.09</v>
      </c>
    </row>
    <row r="153" spans="1:14" x14ac:dyDescent="0.45">
      <c r="A153" s="60" t="s">
        <v>288</v>
      </c>
      <c r="B153" s="62">
        <v>0</v>
      </c>
      <c r="C153" s="62">
        <v>793.03</v>
      </c>
      <c r="D153" s="62">
        <v>1013.6</v>
      </c>
      <c r="E153" s="62"/>
      <c r="F153" s="62"/>
      <c r="G153" s="62"/>
      <c r="H153" s="62"/>
      <c r="I153" s="62"/>
      <c r="J153" s="62"/>
      <c r="K153" s="62"/>
      <c r="L153" s="62"/>
      <c r="M153" s="62"/>
      <c r="N153" s="63">
        <f>SUM(Table1[[#This Row],[July]:[June]])</f>
        <v>1806.63</v>
      </c>
    </row>
    <row r="154" spans="1:14" x14ac:dyDescent="0.45">
      <c r="A154" s="60" t="s">
        <v>289</v>
      </c>
      <c r="B154" s="62">
        <v>39.94</v>
      </c>
      <c r="C154" s="62">
        <v>0</v>
      </c>
      <c r="D154" s="62">
        <v>0</v>
      </c>
      <c r="E154" s="62"/>
      <c r="F154" s="62"/>
      <c r="G154" s="62"/>
      <c r="H154" s="62"/>
      <c r="I154" s="62"/>
      <c r="J154" s="62"/>
      <c r="K154" s="62"/>
      <c r="L154" s="62"/>
      <c r="M154" s="62"/>
      <c r="N154" s="63">
        <f>SUM(Table1[[#This Row],[July]:[June]])</f>
        <v>39.94</v>
      </c>
    </row>
    <row r="155" spans="1:14" x14ac:dyDescent="0.45">
      <c r="A155" s="60" t="s">
        <v>290</v>
      </c>
      <c r="B155" s="62">
        <v>0</v>
      </c>
      <c r="C155" s="62">
        <v>974</v>
      </c>
      <c r="D155" s="62">
        <v>159</v>
      </c>
      <c r="E155" s="62"/>
      <c r="F155" s="62"/>
      <c r="G155" s="62"/>
      <c r="H155" s="62"/>
      <c r="I155" s="62"/>
      <c r="J155" s="62"/>
      <c r="K155" s="62"/>
      <c r="L155" s="62"/>
      <c r="M155" s="62"/>
      <c r="N155" s="63">
        <f>SUM(Table1[[#This Row],[July]:[June]])</f>
        <v>1133</v>
      </c>
    </row>
    <row r="156" spans="1:14" x14ac:dyDescent="0.45">
      <c r="A156" s="60" t="s">
        <v>124</v>
      </c>
      <c r="B156" s="62">
        <v>2213.5</v>
      </c>
      <c r="C156" s="62">
        <v>13.2</v>
      </c>
      <c r="D156" s="62">
        <v>0</v>
      </c>
      <c r="E156" s="62"/>
      <c r="F156" s="62"/>
      <c r="G156" s="62"/>
      <c r="H156" s="62"/>
      <c r="I156" s="62"/>
      <c r="J156" s="62"/>
      <c r="K156" s="62"/>
      <c r="L156" s="62"/>
      <c r="M156" s="62"/>
      <c r="N156" s="63">
        <f>SUM(Table1[[#This Row],[July]:[June]])</f>
        <v>2226.6999999999998</v>
      </c>
    </row>
    <row r="157" spans="1:14" x14ac:dyDescent="0.45">
      <c r="A157" s="60" t="s">
        <v>291</v>
      </c>
      <c r="B157" s="62">
        <v>1510.32</v>
      </c>
      <c r="C157" s="62">
        <v>0</v>
      </c>
      <c r="D157" s="62">
        <v>0</v>
      </c>
      <c r="E157" s="62"/>
      <c r="F157" s="62"/>
      <c r="G157" s="62"/>
      <c r="H157" s="62"/>
      <c r="I157" s="62"/>
      <c r="J157" s="62"/>
      <c r="K157" s="62"/>
      <c r="L157" s="62"/>
      <c r="M157" s="62"/>
      <c r="N157" s="63">
        <f>SUM(Table1[[#This Row],[July]:[June]])</f>
        <v>1510.32</v>
      </c>
    </row>
    <row r="158" spans="1:14" x14ac:dyDescent="0.45">
      <c r="A158" s="60" t="s">
        <v>125</v>
      </c>
      <c r="B158" s="62">
        <v>3387.72</v>
      </c>
      <c r="C158" s="62">
        <v>8191.94</v>
      </c>
      <c r="D158" s="62">
        <v>11763.45</v>
      </c>
      <c r="E158" s="62"/>
      <c r="F158" s="62"/>
      <c r="G158" s="62"/>
      <c r="H158" s="62"/>
      <c r="I158" s="62"/>
      <c r="J158" s="62"/>
      <c r="K158" s="62"/>
      <c r="L158" s="62"/>
      <c r="M158" s="62"/>
      <c r="N158" s="63">
        <f>SUM(Table1[[#This Row],[July]:[June]])</f>
        <v>23343.11</v>
      </c>
    </row>
    <row r="159" spans="1:14" x14ac:dyDescent="0.45">
      <c r="A159" s="60" t="s">
        <v>292</v>
      </c>
      <c r="B159" s="62">
        <v>27.8</v>
      </c>
      <c r="C159" s="62">
        <v>708</v>
      </c>
      <c r="D159" s="62">
        <v>0</v>
      </c>
      <c r="E159" s="62"/>
      <c r="F159" s="62"/>
      <c r="G159" s="62"/>
      <c r="H159" s="62"/>
      <c r="I159" s="62"/>
      <c r="J159" s="62"/>
      <c r="K159" s="62"/>
      <c r="L159" s="62"/>
      <c r="M159" s="62"/>
      <c r="N159" s="63">
        <f>SUM(Table1[[#This Row],[July]:[June]])</f>
        <v>735.8</v>
      </c>
    </row>
    <row r="160" spans="1:14" x14ac:dyDescent="0.45">
      <c r="A160" s="60" t="s">
        <v>293</v>
      </c>
      <c r="B160" s="62">
        <v>516</v>
      </c>
      <c r="C160" s="62">
        <v>395</v>
      </c>
      <c r="D160" s="62">
        <v>194.99</v>
      </c>
      <c r="E160" s="62"/>
      <c r="F160" s="62"/>
      <c r="G160" s="62"/>
      <c r="H160" s="62"/>
      <c r="I160" s="62"/>
      <c r="J160" s="62"/>
      <c r="K160" s="62"/>
      <c r="L160" s="62"/>
      <c r="M160" s="62"/>
      <c r="N160" s="63">
        <f>SUM(Table1[[#This Row],[July]:[June]])</f>
        <v>1105.99</v>
      </c>
    </row>
    <row r="161" spans="1:14" x14ac:dyDescent="0.45">
      <c r="A161" s="60" t="s">
        <v>294</v>
      </c>
      <c r="B161" s="62">
        <v>3185</v>
      </c>
      <c r="C161" s="62">
        <v>0</v>
      </c>
      <c r="D161" s="62">
        <v>0</v>
      </c>
      <c r="E161" s="62"/>
      <c r="F161" s="62"/>
      <c r="G161" s="62"/>
      <c r="H161" s="62"/>
      <c r="I161" s="62"/>
      <c r="J161" s="62"/>
      <c r="K161" s="62"/>
      <c r="L161" s="62"/>
      <c r="M161" s="62"/>
      <c r="N161" s="63">
        <f>SUM(Table1[[#This Row],[July]:[June]])</f>
        <v>3185</v>
      </c>
    </row>
    <row r="162" spans="1:14" x14ac:dyDescent="0.45">
      <c r="A162" s="60" t="s">
        <v>295</v>
      </c>
      <c r="B162" s="62">
        <v>329</v>
      </c>
      <c r="C162" s="62">
        <v>329</v>
      </c>
      <c r="D162" s="62">
        <v>0</v>
      </c>
      <c r="E162" s="62"/>
      <c r="F162" s="62"/>
      <c r="G162" s="62"/>
      <c r="H162" s="62"/>
      <c r="I162" s="62"/>
      <c r="J162" s="62"/>
      <c r="K162" s="62"/>
      <c r="L162" s="62"/>
      <c r="M162" s="62"/>
      <c r="N162" s="63">
        <f>SUM(Table1[[#This Row],[July]:[June]])</f>
        <v>658</v>
      </c>
    </row>
    <row r="163" spans="1:14" x14ac:dyDescent="0.45">
      <c r="A163" s="60" t="s">
        <v>296</v>
      </c>
      <c r="B163" s="62">
        <v>0</v>
      </c>
      <c r="C163" s="62">
        <v>0</v>
      </c>
      <c r="D163" s="62">
        <v>2167.06</v>
      </c>
      <c r="E163" s="62"/>
      <c r="F163" s="62"/>
      <c r="G163" s="62"/>
      <c r="H163" s="62"/>
      <c r="I163" s="62"/>
      <c r="J163" s="62"/>
      <c r="K163" s="62"/>
      <c r="L163" s="62"/>
      <c r="M163" s="62"/>
      <c r="N163" s="63">
        <f>SUM(Table1[[#This Row],[July]:[June]])</f>
        <v>2167.06</v>
      </c>
    </row>
    <row r="164" spans="1:14" x14ac:dyDescent="0.45">
      <c r="A164" s="60" t="s">
        <v>297</v>
      </c>
      <c r="B164" s="62">
        <v>180.3</v>
      </c>
      <c r="C164" s="62">
        <v>99</v>
      </c>
      <c r="D164" s="62">
        <v>142</v>
      </c>
      <c r="E164" s="62"/>
      <c r="F164" s="62"/>
      <c r="G164" s="62"/>
      <c r="H164" s="62"/>
      <c r="I164" s="62"/>
      <c r="J164" s="62"/>
      <c r="K164" s="62"/>
      <c r="L164" s="62"/>
      <c r="M164" s="62"/>
      <c r="N164" s="63">
        <f>SUM(Table1[[#This Row],[July]:[June]])</f>
        <v>421.3</v>
      </c>
    </row>
    <row r="165" spans="1:14" x14ac:dyDescent="0.45">
      <c r="A165" s="60" t="s">
        <v>126</v>
      </c>
      <c r="B165" s="62">
        <v>295.99</v>
      </c>
      <c r="C165" s="62">
        <v>0</v>
      </c>
      <c r="D165" s="62">
        <v>2590.75</v>
      </c>
      <c r="E165" s="62"/>
      <c r="F165" s="62"/>
      <c r="G165" s="62"/>
      <c r="H165" s="62"/>
      <c r="I165" s="62"/>
      <c r="J165" s="62"/>
      <c r="K165" s="62"/>
      <c r="L165" s="62"/>
      <c r="M165" s="62"/>
      <c r="N165" s="63">
        <f>SUM(Table1[[#This Row],[July]:[June]])</f>
        <v>2886.74</v>
      </c>
    </row>
    <row r="166" spans="1:14" x14ac:dyDescent="0.45">
      <c r="A166" s="60" t="s">
        <v>298</v>
      </c>
      <c r="B166" s="62">
        <v>0</v>
      </c>
      <c r="C166" s="62">
        <v>0</v>
      </c>
      <c r="D166" s="62">
        <v>2000</v>
      </c>
      <c r="E166" s="62"/>
      <c r="F166" s="62"/>
      <c r="G166" s="62"/>
      <c r="H166" s="62"/>
      <c r="I166" s="62"/>
      <c r="J166" s="62"/>
      <c r="K166" s="62"/>
      <c r="L166" s="62"/>
      <c r="M166" s="62"/>
      <c r="N166" s="63">
        <f>SUM(Table1[[#This Row],[July]:[June]])</f>
        <v>2000</v>
      </c>
    </row>
    <row r="167" spans="1:14" x14ac:dyDescent="0.45">
      <c r="A167" s="60" t="s">
        <v>127</v>
      </c>
      <c r="B167" s="62">
        <v>0</v>
      </c>
      <c r="C167" s="62">
        <v>0</v>
      </c>
      <c r="D167" s="62">
        <v>30</v>
      </c>
      <c r="E167" s="62"/>
      <c r="F167" s="62"/>
      <c r="G167" s="64"/>
      <c r="H167" s="62"/>
      <c r="I167" s="62"/>
      <c r="J167" s="62"/>
      <c r="K167" s="62"/>
      <c r="L167" s="62"/>
      <c r="M167" s="62"/>
      <c r="N167" s="63">
        <f>SUM(Table1[[#This Row],[July]:[June]])</f>
        <v>30</v>
      </c>
    </row>
    <row r="168" spans="1:14" x14ac:dyDescent="0.45">
      <c r="A168" s="60" t="s">
        <v>299</v>
      </c>
      <c r="B168" s="62">
        <v>1747.5</v>
      </c>
      <c r="C168" s="62">
        <v>400</v>
      </c>
      <c r="D168" s="62">
        <v>0</v>
      </c>
      <c r="E168" s="62"/>
      <c r="F168" s="62"/>
      <c r="G168" s="62"/>
      <c r="H168" s="62"/>
      <c r="I168" s="62"/>
      <c r="J168" s="62"/>
      <c r="K168" s="62"/>
      <c r="L168" s="62"/>
      <c r="M168" s="62"/>
      <c r="N168" s="63">
        <f>SUM(Table1[[#This Row],[July]:[June]])</f>
        <v>2147.5</v>
      </c>
    </row>
    <row r="169" spans="1:14" x14ac:dyDescent="0.45">
      <c r="A169" s="60" t="s">
        <v>128</v>
      </c>
      <c r="B169" s="62">
        <v>49.55</v>
      </c>
      <c r="C169" s="62">
        <v>50.86</v>
      </c>
      <c r="D169" s="62">
        <v>50.86</v>
      </c>
      <c r="E169" s="62"/>
      <c r="F169" s="62"/>
      <c r="G169" s="62"/>
      <c r="H169" s="62"/>
      <c r="I169" s="62"/>
      <c r="J169" s="62"/>
      <c r="K169" s="62"/>
      <c r="L169" s="62"/>
      <c r="M169" s="62"/>
      <c r="N169" s="63">
        <f>SUM(Table1[[#This Row],[July]:[June]])</f>
        <v>151.26999999999998</v>
      </c>
    </row>
    <row r="170" spans="1:14" x14ac:dyDescent="0.45">
      <c r="A170" s="60" t="s">
        <v>300</v>
      </c>
      <c r="B170" s="62">
        <v>179.99</v>
      </c>
      <c r="C170" s="62">
        <v>0</v>
      </c>
      <c r="D170" s="62">
        <v>0</v>
      </c>
      <c r="E170" s="62"/>
      <c r="F170" s="62"/>
      <c r="G170" s="62"/>
      <c r="H170" s="62"/>
      <c r="I170" s="62"/>
      <c r="J170" s="62"/>
      <c r="K170" s="62"/>
      <c r="L170" s="62"/>
      <c r="M170" s="62"/>
      <c r="N170" s="63">
        <f>SUM(Table1[[#This Row],[July]:[June]])</f>
        <v>179.99</v>
      </c>
    </row>
    <row r="171" spans="1:14" x14ac:dyDescent="0.45">
      <c r="A171" s="60" t="s">
        <v>301</v>
      </c>
      <c r="B171" s="62">
        <v>708</v>
      </c>
      <c r="C171" s="62">
        <v>0</v>
      </c>
      <c r="D171" s="62">
        <v>0</v>
      </c>
      <c r="E171" s="62"/>
      <c r="F171" s="62"/>
      <c r="G171" s="62"/>
      <c r="H171" s="62"/>
      <c r="I171" s="62"/>
      <c r="J171" s="62"/>
      <c r="K171" s="62"/>
      <c r="L171" s="62"/>
      <c r="M171" s="62"/>
      <c r="N171" s="63">
        <f>SUM(Table1[[#This Row],[July]:[June]])</f>
        <v>708</v>
      </c>
    </row>
    <row r="172" spans="1:14" x14ac:dyDescent="0.45">
      <c r="A172" s="60" t="s">
        <v>129</v>
      </c>
      <c r="B172" s="62">
        <v>0</v>
      </c>
      <c r="C172" s="62">
        <v>9708.42</v>
      </c>
      <c r="D172" s="62">
        <v>0</v>
      </c>
      <c r="E172" s="62"/>
      <c r="F172" s="62"/>
      <c r="G172" s="62"/>
      <c r="H172" s="62"/>
      <c r="I172" s="62"/>
      <c r="J172" s="62"/>
      <c r="K172" s="62"/>
      <c r="L172" s="62"/>
      <c r="M172" s="62"/>
      <c r="N172" s="63">
        <f>SUM(Table1[[#This Row],[July]:[June]])</f>
        <v>9708.42</v>
      </c>
    </row>
    <row r="173" spans="1:14" x14ac:dyDescent="0.45">
      <c r="A173" s="60" t="s">
        <v>365</v>
      </c>
      <c r="B173" s="62">
        <v>295</v>
      </c>
      <c r="C173" s="62">
        <v>108.5</v>
      </c>
      <c r="D173" s="62">
        <v>977</v>
      </c>
      <c r="E173" s="62"/>
      <c r="F173" s="62"/>
      <c r="G173" s="62"/>
      <c r="H173" s="62"/>
      <c r="I173" s="62"/>
      <c r="J173" s="62"/>
      <c r="K173" s="62"/>
      <c r="L173" s="62"/>
      <c r="M173" s="62"/>
      <c r="N173" s="63">
        <f>SUM(Table1[[#This Row],[July]:[June]])</f>
        <v>1380.5</v>
      </c>
    </row>
    <row r="174" spans="1:14" x14ac:dyDescent="0.45">
      <c r="A174" s="60" t="s">
        <v>130</v>
      </c>
      <c r="B174" s="62">
        <v>0</v>
      </c>
      <c r="C174" s="62">
        <v>2354</v>
      </c>
      <c r="D174" s="62">
        <v>5608</v>
      </c>
      <c r="E174" s="62"/>
      <c r="F174" s="62"/>
      <c r="G174" s="62"/>
      <c r="H174" s="62"/>
      <c r="I174" s="62"/>
      <c r="J174" s="62"/>
      <c r="K174" s="62"/>
      <c r="L174" s="62"/>
      <c r="M174" s="62"/>
      <c r="N174" s="63">
        <f>SUM(Table1[[#This Row],[July]:[June]])</f>
        <v>7962</v>
      </c>
    </row>
    <row r="175" spans="1:14" x14ac:dyDescent="0.45">
      <c r="A175" s="60" t="s">
        <v>302</v>
      </c>
      <c r="B175" s="62">
        <v>65.209999999999994</v>
      </c>
      <c r="C175" s="62">
        <v>985.92</v>
      </c>
      <c r="D175" s="62">
        <v>24.08</v>
      </c>
      <c r="E175" s="62"/>
      <c r="F175" s="62"/>
      <c r="G175" s="62"/>
      <c r="H175" s="62"/>
      <c r="I175" s="62"/>
      <c r="J175" s="62"/>
      <c r="K175" s="62"/>
      <c r="L175" s="62"/>
      <c r="M175" s="62"/>
      <c r="N175" s="63">
        <f>SUM(Table1[[#This Row],[July]:[June]])</f>
        <v>1075.2099999999998</v>
      </c>
    </row>
    <row r="176" spans="1:14" x14ac:dyDescent="0.45">
      <c r="A176" s="60" t="s">
        <v>366</v>
      </c>
      <c r="B176" s="62">
        <v>0</v>
      </c>
      <c r="C176" s="62">
        <v>0</v>
      </c>
      <c r="D176" s="62">
        <v>735</v>
      </c>
      <c r="E176" s="62"/>
      <c r="F176" s="62"/>
      <c r="G176" s="62"/>
      <c r="H176" s="62"/>
      <c r="I176" s="62"/>
      <c r="J176" s="62"/>
      <c r="K176" s="62"/>
      <c r="L176" s="62"/>
      <c r="M176" s="62"/>
      <c r="N176" s="63">
        <f>SUM(Table1[[#This Row],[July]:[June]])</f>
        <v>735</v>
      </c>
    </row>
    <row r="177" spans="1:14" x14ac:dyDescent="0.45">
      <c r="A177" s="60" t="s">
        <v>303</v>
      </c>
      <c r="B177" s="62">
        <v>1910</v>
      </c>
      <c r="C177" s="62">
        <v>0</v>
      </c>
      <c r="D177" s="62">
        <v>27.54</v>
      </c>
      <c r="E177" s="62"/>
      <c r="F177" s="62"/>
      <c r="G177" s="62"/>
      <c r="H177" s="62"/>
      <c r="I177" s="62"/>
      <c r="J177" s="62"/>
      <c r="K177" s="62"/>
      <c r="L177" s="62"/>
      <c r="M177" s="62"/>
      <c r="N177" s="63">
        <f>SUM(Table1[[#This Row],[July]:[June]])</f>
        <v>1937.54</v>
      </c>
    </row>
    <row r="178" spans="1:14" x14ac:dyDescent="0.45">
      <c r="A178" s="60" t="s">
        <v>131</v>
      </c>
      <c r="B178" s="62">
        <v>56954.64</v>
      </c>
      <c r="C178" s="62">
        <v>2144.7800000000002</v>
      </c>
      <c r="D178" s="62">
        <v>5178.2700000000004</v>
      </c>
      <c r="E178" s="62"/>
      <c r="F178" s="62"/>
      <c r="G178" s="62"/>
      <c r="H178" s="62"/>
      <c r="I178" s="62"/>
      <c r="J178" s="62"/>
      <c r="K178" s="62"/>
      <c r="L178" s="62"/>
      <c r="M178" s="62"/>
      <c r="N178" s="63">
        <f>SUM(Table1[[#This Row],[July]:[June]])</f>
        <v>64277.69</v>
      </c>
    </row>
    <row r="179" spans="1:14" x14ac:dyDescent="0.45">
      <c r="A179" s="60" t="s">
        <v>132</v>
      </c>
      <c r="B179" s="62">
        <v>0</v>
      </c>
      <c r="C179" s="62">
        <v>39.94</v>
      </c>
      <c r="D179" s="62">
        <v>1400</v>
      </c>
      <c r="E179" s="62"/>
      <c r="F179" s="62"/>
      <c r="G179" s="62"/>
      <c r="H179" s="62"/>
      <c r="I179" s="62"/>
      <c r="J179" s="62"/>
      <c r="K179" s="62"/>
      <c r="L179" s="62"/>
      <c r="M179" s="62"/>
      <c r="N179" s="63">
        <f>SUM(Table1[[#This Row],[July]:[June]])</f>
        <v>1439.94</v>
      </c>
    </row>
    <row r="180" spans="1:14" x14ac:dyDescent="0.45">
      <c r="A180" s="60" t="s">
        <v>133</v>
      </c>
      <c r="B180" s="62">
        <v>3985.83</v>
      </c>
      <c r="C180" s="62">
        <v>46.61</v>
      </c>
      <c r="D180" s="62">
        <v>0</v>
      </c>
      <c r="E180" s="62"/>
      <c r="F180" s="62"/>
      <c r="G180" s="62"/>
      <c r="H180" s="62"/>
      <c r="I180" s="62"/>
      <c r="J180" s="62"/>
      <c r="K180" s="62"/>
      <c r="L180" s="62"/>
      <c r="M180" s="62"/>
      <c r="N180" s="63">
        <f>SUM(Table1[[#This Row],[July]:[June]])</f>
        <v>4032.44</v>
      </c>
    </row>
    <row r="181" spans="1:14" x14ac:dyDescent="0.45">
      <c r="A181" s="60" t="s">
        <v>304</v>
      </c>
      <c r="B181" s="62">
        <v>0</v>
      </c>
      <c r="C181" s="62">
        <v>58.94</v>
      </c>
      <c r="D181" s="62">
        <v>0</v>
      </c>
      <c r="E181" s="62"/>
      <c r="F181" s="62"/>
      <c r="G181" s="62"/>
      <c r="H181" s="62"/>
      <c r="I181" s="62"/>
      <c r="J181" s="62"/>
      <c r="K181" s="62"/>
      <c r="L181" s="62"/>
      <c r="M181" s="62"/>
      <c r="N181" s="63">
        <f>SUM(Table1[[#This Row],[July]:[June]])</f>
        <v>58.94</v>
      </c>
    </row>
    <row r="182" spans="1:14" x14ac:dyDescent="0.45">
      <c r="A182" s="60" t="s">
        <v>305</v>
      </c>
      <c r="B182" s="62">
        <v>0</v>
      </c>
      <c r="C182" s="62">
        <v>8.94</v>
      </c>
      <c r="D182" s="62">
        <v>0</v>
      </c>
      <c r="E182" s="62"/>
      <c r="F182" s="62"/>
      <c r="G182" s="62"/>
      <c r="H182" s="62"/>
      <c r="I182" s="62"/>
      <c r="J182" s="62"/>
      <c r="K182" s="62"/>
      <c r="L182" s="62"/>
      <c r="M182" s="62"/>
      <c r="N182" s="63">
        <f>SUM(Table1[[#This Row],[July]:[June]])</f>
        <v>8.94</v>
      </c>
    </row>
    <row r="183" spans="1:14" x14ac:dyDescent="0.45">
      <c r="A183" s="60" t="s">
        <v>134</v>
      </c>
      <c r="B183" s="62">
        <v>4539.6000000000004</v>
      </c>
      <c r="C183" s="62">
        <v>0</v>
      </c>
      <c r="D183" s="62">
        <v>0</v>
      </c>
      <c r="E183" s="62"/>
      <c r="F183" s="62"/>
      <c r="G183" s="62"/>
      <c r="H183" s="62"/>
      <c r="I183" s="62"/>
      <c r="J183" s="62"/>
      <c r="K183" s="62"/>
      <c r="L183" s="62"/>
      <c r="M183" s="62"/>
      <c r="N183" s="63">
        <f>SUM(Table1[[#This Row],[July]:[June]])</f>
        <v>4539.6000000000004</v>
      </c>
    </row>
    <row r="184" spans="1:14" x14ac:dyDescent="0.45">
      <c r="A184" s="60" t="s">
        <v>367</v>
      </c>
      <c r="B184" s="62">
        <v>8.94</v>
      </c>
      <c r="C184" s="62">
        <v>6.67</v>
      </c>
      <c r="D184" s="62">
        <v>0</v>
      </c>
      <c r="E184" s="62"/>
      <c r="F184" s="62"/>
      <c r="G184" s="62"/>
      <c r="H184" s="62"/>
      <c r="I184" s="62"/>
      <c r="J184" s="62"/>
      <c r="K184" s="62"/>
      <c r="L184" s="62"/>
      <c r="M184" s="62"/>
      <c r="N184" s="63">
        <f>SUM(Table1[[#This Row],[July]:[June]])</f>
        <v>15.61</v>
      </c>
    </row>
    <row r="185" spans="1:14" x14ac:dyDescent="0.45">
      <c r="A185" s="60" t="s">
        <v>368</v>
      </c>
      <c r="B185" s="62">
        <v>0</v>
      </c>
      <c r="C185" s="62">
        <v>0</v>
      </c>
      <c r="D185" s="62">
        <v>286.74</v>
      </c>
      <c r="E185" s="62"/>
      <c r="F185" s="62"/>
      <c r="G185" s="62"/>
      <c r="H185" s="62"/>
      <c r="I185" s="62"/>
      <c r="J185" s="62"/>
      <c r="K185" s="62"/>
      <c r="L185" s="62"/>
      <c r="M185" s="62"/>
      <c r="N185" s="63">
        <f>SUM(Table1[[#This Row],[July]:[June]])</f>
        <v>286.74</v>
      </c>
    </row>
    <row r="186" spans="1:14" x14ac:dyDescent="0.45">
      <c r="A186" s="60" t="s">
        <v>306</v>
      </c>
      <c r="B186" s="62">
        <v>0</v>
      </c>
      <c r="C186" s="62">
        <v>0</v>
      </c>
      <c r="D186" s="62">
        <v>15.14</v>
      </c>
      <c r="E186" s="62"/>
      <c r="F186" s="62"/>
      <c r="G186" s="62"/>
      <c r="H186" s="62"/>
      <c r="I186" s="62"/>
      <c r="J186" s="62"/>
      <c r="K186" s="62"/>
      <c r="L186" s="62"/>
      <c r="M186" s="62"/>
      <c r="N186" s="63">
        <f>SUM(Table1[[#This Row],[July]:[June]])</f>
        <v>15.14</v>
      </c>
    </row>
    <row r="187" spans="1:14" x14ac:dyDescent="0.45">
      <c r="A187" s="60" t="s">
        <v>307</v>
      </c>
      <c r="B187" s="62">
        <v>61.05</v>
      </c>
      <c r="C187" s="62">
        <v>14.23</v>
      </c>
      <c r="D187" s="62">
        <v>0</v>
      </c>
      <c r="E187" s="62"/>
      <c r="F187" s="62"/>
      <c r="G187" s="62"/>
      <c r="H187" s="62"/>
      <c r="I187" s="62"/>
      <c r="J187" s="62"/>
      <c r="K187" s="62"/>
      <c r="L187" s="62"/>
      <c r="M187" s="62"/>
      <c r="N187" s="63">
        <f>SUM(Table1[[#This Row],[July]:[June]])</f>
        <v>75.28</v>
      </c>
    </row>
    <row r="188" spans="1:14" x14ac:dyDescent="0.45">
      <c r="A188" s="60" t="s">
        <v>369</v>
      </c>
      <c r="B188" s="62">
        <v>0</v>
      </c>
      <c r="C188" s="62">
        <v>149</v>
      </c>
      <c r="D188" s="62">
        <v>0</v>
      </c>
      <c r="E188" s="62"/>
      <c r="F188" s="62"/>
      <c r="G188" s="62"/>
      <c r="H188" s="62"/>
      <c r="I188" s="62"/>
      <c r="J188" s="62"/>
      <c r="K188" s="62"/>
      <c r="L188" s="62"/>
      <c r="M188" s="62"/>
      <c r="N188" s="63">
        <f>SUM(Table1[[#This Row],[July]:[June]])</f>
        <v>149</v>
      </c>
    </row>
    <row r="189" spans="1:14" x14ac:dyDescent="0.45">
      <c r="A189" s="60" t="s">
        <v>135</v>
      </c>
      <c r="B189" s="62">
        <v>74.83</v>
      </c>
      <c r="C189" s="62">
        <v>114.11</v>
      </c>
      <c r="D189" s="62">
        <v>61</v>
      </c>
      <c r="E189" s="62"/>
      <c r="F189" s="62"/>
      <c r="G189" s="62"/>
      <c r="H189" s="62"/>
      <c r="I189" s="62"/>
      <c r="J189" s="62"/>
      <c r="K189" s="62"/>
      <c r="L189" s="62"/>
      <c r="M189" s="62"/>
      <c r="N189" s="63">
        <f>SUM(Table1[[#This Row],[July]:[June]])</f>
        <v>249.94</v>
      </c>
    </row>
    <row r="190" spans="1:14" x14ac:dyDescent="0.45">
      <c r="A190" s="60" t="s">
        <v>136</v>
      </c>
      <c r="B190" s="62">
        <v>0</v>
      </c>
      <c r="C190" s="62">
        <v>552.80999999999995</v>
      </c>
      <c r="D190" s="62">
        <v>0</v>
      </c>
      <c r="E190" s="62"/>
      <c r="F190" s="62"/>
      <c r="G190" s="62"/>
      <c r="H190" s="62"/>
      <c r="I190" s="62"/>
      <c r="J190" s="62"/>
      <c r="K190" s="62"/>
      <c r="L190" s="62"/>
      <c r="M190" s="62"/>
      <c r="N190" s="63">
        <f>SUM(Table1[[#This Row],[July]:[June]])</f>
        <v>552.80999999999995</v>
      </c>
    </row>
    <row r="191" spans="1:14" x14ac:dyDescent="0.45">
      <c r="A191" s="60" t="s">
        <v>308</v>
      </c>
      <c r="B191" s="62">
        <v>5975.65</v>
      </c>
      <c r="C191" s="62">
        <v>65</v>
      </c>
      <c r="D191" s="62">
        <v>476.76</v>
      </c>
      <c r="E191" s="62"/>
      <c r="F191" s="62"/>
      <c r="G191" s="62"/>
      <c r="H191" s="62"/>
      <c r="I191" s="62"/>
      <c r="J191" s="62"/>
      <c r="K191" s="62"/>
      <c r="L191" s="62"/>
      <c r="M191" s="62"/>
      <c r="N191" s="63">
        <f>SUM(Table1[[#This Row],[July]:[June]])</f>
        <v>6517.41</v>
      </c>
    </row>
    <row r="192" spans="1:14" x14ac:dyDescent="0.45">
      <c r="A192" s="60" t="s">
        <v>137</v>
      </c>
      <c r="B192" s="62">
        <v>0</v>
      </c>
      <c r="C192" s="62">
        <v>226.14</v>
      </c>
      <c r="D192" s="62">
        <v>52.81</v>
      </c>
      <c r="E192" s="62"/>
      <c r="F192" s="62"/>
      <c r="G192" s="62"/>
      <c r="H192" s="62"/>
      <c r="I192" s="62"/>
      <c r="J192" s="62"/>
      <c r="K192" s="62"/>
      <c r="L192" s="62"/>
      <c r="M192" s="62"/>
      <c r="N192" s="63">
        <f>SUM(Table1[[#This Row],[July]:[June]])</f>
        <v>278.95</v>
      </c>
    </row>
    <row r="193" spans="1:14" x14ac:dyDescent="0.45">
      <c r="A193" s="60" t="s">
        <v>309</v>
      </c>
      <c r="B193" s="62">
        <v>0</v>
      </c>
      <c r="C193" s="62">
        <v>89.29</v>
      </c>
      <c r="D193" s="62">
        <v>726.88</v>
      </c>
      <c r="E193" s="62"/>
      <c r="F193" s="62"/>
      <c r="G193" s="62"/>
      <c r="H193" s="62"/>
      <c r="I193" s="62"/>
      <c r="J193" s="62"/>
      <c r="K193" s="62"/>
      <c r="L193" s="62"/>
      <c r="M193" s="62"/>
      <c r="N193" s="63">
        <f>SUM(Table1[[#This Row],[July]:[June]])</f>
        <v>816.17</v>
      </c>
    </row>
    <row r="194" spans="1:14" x14ac:dyDescent="0.45">
      <c r="A194" s="60" t="s">
        <v>310</v>
      </c>
      <c r="B194" s="62">
        <v>806.25</v>
      </c>
      <c r="C194" s="62">
        <v>1266.25</v>
      </c>
      <c r="D194" s="62">
        <v>635</v>
      </c>
      <c r="E194" s="62"/>
      <c r="F194" s="62"/>
      <c r="G194" s="62"/>
      <c r="H194" s="62"/>
      <c r="I194" s="62"/>
      <c r="J194" s="62"/>
      <c r="K194" s="62"/>
      <c r="L194" s="62"/>
      <c r="M194" s="62"/>
      <c r="N194" s="63">
        <f>SUM(Table1[[#This Row],[July]:[June]])</f>
        <v>2707.5</v>
      </c>
    </row>
    <row r="195" spans="1:14" x14ac:dyDescent="0.45">
      <c r="A195" s="60" t="s">
        <v>138</v>
      </c>
      <c r="B195" s="62">
        <v>93072.89</v>
      </c>
      <c r="C195" s="62">
        <v>28807.16</v>
      </c>
      <c r="D195" s="62">
        <v>16671.88</v>
      </c>
      <c r="E195" s="62"/>
      <c r="F195" s="62"/>
      <c r="G195" s="62"/>
      <c r="H195" s="62"/>
      <c r="I195" s="62"/>
      <c r="J195" s="62"/>
      <c r="K195" s="62"/>
      <c r="L195" s="62"/>
      <c r="M195" s="62"/>
      <c r="N195" s="63">
        <f>SUM(Table1[[#This Row],[July]:[June]])</f>
        <v>138551.93</v>
      </c>
    </row>
    <row r="196" spans="1:14" x14ac:dyDescent="0.45">
      <c r="A196" s="60" t="s">
        <v>139</v>
      </c>
      <c r="B196" s="62">
        <v>839.99</v>
      </c>
      <c r="C196" s="62">
        <v>1182.57</v>
      </c>
      <c r="D196" s="62">
        <v>88403.13</v>
      </c>
      <c r="E196" s="62"/>
      <c r="F196" s="62"/>
      <c r="G196" s="62"/>
      <c r="H196" s="62"/>
      <c r="I196" s="62"/>
      <c r="J196" s="62"/>
      <c r="K196" s="62"/>
      <c r="L196" s="62"/>
      <c r="M196" s="62"/>
      <c r="N196" s="63">
        <f>SUM(Table1[[#This Row],[July]:[June]])</f>
        <v>90425.69</v>
      </c>
    </row>
    <row r="197" spans="1:14" x14ac:dyDescent="0.45">
      <c r="A197" s="60" t="s">
        <v>311</v>
      </c>
      <c r="B197" s="62">
        <v>132</v>
      </c>
      <c r="C197" s="62">
        <v>160</v>
      </c>
      <c r="D197" s="62">
        <v>2463.92</v>
      </c>
      <c r="E197" s="62"/>
      <c r="F197" s="62"/>
      <c r="G197" s="62"/>
      <c r="H197" s="62"/>
      <c r="I197" s="62"/>
      <c r="J197" s="62"/>
      <c r="K197" s="62"/>
      <c r="L197" s="62"/>
      <c r="M197" s="62"/>
      <c r="N197" s="63">
        <f>SUM(Table1[[#This Row],[July]:[June]])</f>
        <v>2755.92</v>
      </c>
    </row>
    <row r="198" spans="1:14" x14ac:dyDescent="0.45">
      <c r="A198" s="60" t="s">
        <v>312</v>
      </c>
      <c r="B198" s="62">
        <v>123.9</v>
      </c>
      <c r="C198" s="62">
        <v>1529</v>
      </c>
      <c r="D198" s="62">
        <v>1350</v>
      </c>
      <c r="E198" s="62"/>
      <c r="F198" s="62"/>
      <c r="G198" s="62"/>
      <c r="H198" s="62"/>
      <c r="I198" s="62"/>
      <c r="J198" s="62"/>
      <c r="K198" s="62"/>
      <c r="L198" s="62"/>
      <c r="M198" s="62"/>
      <c r="N198" s="63">
        <f>SUM(Table1[[#This Row],[July]:[June]])</f>
        <v>3002.9</v>
      </c>
    </row>
    <row r="199" spans="1:14" x14ac:dyDescent="0.45">
      <c r="A199" s="60" t="s">
        <v>313</v>
      </c>
      <c r="B199" s="62">
        <v>275</v>
      </c>
      <c r="C199" s="62">
        <v>0</v>
      </c>
      <c r="D199" s="62">
        <v>0</v>
      </c>
      <c r="E199" s="62"/>
      <c r="F199" s="62"/>
      <c r="G199" s="62"/>
      <c r="H199" s="62"/>
      <c r="I199" s="62"/>
      <c r="J199" s="62"/>
      <c r="K199" s="62"/>
      <c r="L199" s="62"/>
      <c r="M199" s="62"/>
      <c r="N199" s="63">
        <f>SUM(Table1[[#This Row],[July]:[June]])</f>
        <v>275</v>
      </c>
    </row>
    <row r="200" spans="1:14" x14ac:dyDescent="0.45">
      <c r="A200" s="60" t="s">
        <v>314</v>
      </c>
      <c r="B200" s="62">
        <v>363.75</v>
      </c>
      <c r="C200" s="62">
        <v>12800</v>
      </c>
      <c r="D200" s="62">
        <v>0</v>
      </c>
      <c r="E200" s="62"/>
      <c r="F200" s="62"/>
      <c r="G200" s="62"/>
      <c r="H200" s="62"/>
      <c r="I200" s="62"/>
      <c r="J200" s="62"/>
      <c r="K200" s="62"/>
      <c r="L200" s="62"/>
      <c r="M200" s="62"/>
      <c r="N200" s="63">
        <f>SUM(Table1[[#This Row],[July]:[June]])</f>
        <v>13163.75</v>
      </c>
    </row>
    <row r="201" spans="1:14" x14ac:dyDescent="0.45">
      <c r="A201" s="60" t="s">
        <v>315</v>
      </c>
      <c r="B201" s="62">
        <v>69.75</v>
      </c>
      <c r="C201" s="62">
        <v>0</v>
      </c>
      <c r="D201" s="62">
        <v>359.7</v>
      </c>
      <c r="E201" s="62"/>
      <c r="F201" s="62"/>
      <c r="G201" s="62"/>
      <c r="H201" s="62"/>
      <c r="I201" s="62"/>
      <c r="J201" s="62"/>
      <c r="K201" s="62"/>
      <c r="L201" s="62"/>
      <c r="M201" s="62"/>
      <c r="N201" s="63">
        <f>SUM(Table1[[#This Row],[July]:[June]])</f>
        <v>429.45</v>
      </c>
    </row>
    <row r="202" spans="1:14" x14ac:dyDescent="0.45">
      <c r="A202" s="60" t="s">
        <v>316</v>
      </c>
      <c r="B202" s="62">
        <v>0</v>
      </c>
      <c r="C202" s="62">
        <v>907.5</v>
      </c>
      <c r="D202" s="62">
        <v>0</v>
      </c>
      <c r="E202" s="62"/>
      <c r="F202" s="62"/>
      <c r="G202" s="62"/>
      <c r="H202" s="62"/>
      <c r="I202" s="62"/>
      <c r="J202" s="62"/>
      <c r="K202" s="62"/>
      <c r="L202" s="62"/>
      <c r="M202" s="62"/>
      <c r="N202" s="63">
        <f>SUM(Table1[[#This Row],[July]:[June]])</f>
        <v>907.5</v>
      </c>
    </row>
    <row r="203" spans="1:14" x14ac:dyDescent="0.45">
      <c r="A203" s="60" t="s">
        <v>317</v>
      </c>
      <c r="B203" s="62">
        <v>1426.68</v>
      </c>
      <c r="C203" s="62">
        <v>0</v>
      </c>
      <c r="D203" s="62">
        <v>0</v>
      </c>
      <c r="E203" s="62"/>
      <c r="F203" s="62"/>
      <c r="G203" s="62"/>
      <c r="H203" s="62"/>
      <c r="I203" s="62"/>
      <c r="J203" s="62"/>
      <c r="K203" s="62"/>
      <c r="L203" s="62"/>
      <c r="M203" s="62"/>
      <c r="N203" s="63">
        <f>SUM(Table1[[#This Row],[July]:[June]])</f>
        <v>1426.68</v>
      </c>
    </row>
    <row r="204" spans="1:14" x14ac:dyDescent="0.45">
      <c r="A204" s="60" t="s">
        <v>318</v>
      </c>
      <c r="B204" s="62">
        <v>0</v>
      </c>
      <c r="C204" s="62">
        <v>6499</v>
      </c>
      <c r="D204" s="62">
        <v>0</v>
      </c>
      <c r="E204" s="62"/>
      <c r="F204" s="62"/>
      <c r="G204" s="62"/>
      <c r="H204" s="62"/>
      <c r="I204" s="62"/>
      <c r="J204" s="62"/>
      <c r="K204" s="62"/>
      <c r="L204" s="62"/>
      <c r="M204" s="62"/>
      <c r="N204" s="63">
        <f>SUM(Table1[[#This Row],[July]:[June]])</f>
        <v>6499</v>
      </c>
    </row>
    <row r="205" spans="1:14" x14ac:dyDescent="0.45">
      <c r="A205" s="60" t="s">
        <v>140</v>
      </c>
      <c r="B205" s="62">
        <v>0</v>
      </c>
      <c r="C205" s="62">
        <v>1612.5</v>
      </c>
      <c r="D205" s="62">
        <v>600</v>
      </c>
      <c r="E205" s="62"/>
      <c r="F205" s="62"/>
      <c r="G205" s="62"/>
      <c r="H205" s="62"/>
      <c r="I205" s="62"/>
      <c r="J205" s="62"/>
      <c r="K205" s="62"/>
      <c r="L205" s="62"/>
      <c r="M205" s="62"/>
      <c r="N205" s="63">
        <f>SUM(Table1[[#This Row],[July]:[June]])</f>
        <v>2212.5</v>
      </c>
    </row>
    <row r="206" spans="1:14" x14ac:dyDescent="0.45">
      <c r="A206" s="60" t="s">
        <v>319</v>
      </c>
      <c r="B206" s="62">
        <v>0</v>
      </c>
      <c r="C206" s="62">
        <v>0</v>
      </c>
      <c r="D206" s="62">
        <v>843.75</v>
      </c>
      <c r="E206" s="62"/>
      <c r="F206" s="62"/>
      <c r="G206" s="62"/>
      <c r="H206" s="62"/>
      <c r="I206" s="62"/>
      <c r="J206" s="62"/>
      <c r="K206" s="62"/>
      <c r="L206" s="62"/>
      <c r="M206" s="62"/>
      <c r="N206" s="63">
        <f>SUM(Table1[[#This Row],[July]:[June]])</f>
        <v>843.75</v>
      </c>
    </row>
    <row r="207" spans="1:14" x14ac:dyDescent="0.45">
      <c r="A207" s="60" t="s">
        <v>320</v>
      </c>
      <c r="B207" s="62">
        <v>1232.82</v>
      </c>
      <c r="C207" s="62">
        <v>748</v>
      </c>
      <c r="D207" s="62">
        <v>0</v>
      </c>
      <c r="E207" s="62"/>
      <c r="F207" s="62"/>
      <c r="G207" s="62"/>
      <c r="H207" s="62"/>
      <c r="I207" s="62"/>
      <c r="J207" s="62"/>
      <c r="K207" s="62"/>
      <c r="L207" s="62"/>
      <c r="M207" s="62"/>
      <c r="N207" s="63">
        <f>SUM(Table1[[#This Row],[July]:[June]])</f>
        <v>1980.82</v>
      </c>
    </row>
    <row r="208" spans="1:14" x14ac:dyDescent="0.45">
      <c r="A208" s="60" t="s">
        <v>321</v>
      </c>
      <c r="B208" s="62">
        <v>0</v>
      </c>
      <c r="C208" s="62">
        <v>213.33</v>
      </c>
      <c r="D208" s="62">
        <v>0</v>
      </c>
      <c r="E208" s="62"/>
      <c r="F208" s="62"/>
      <c r="G208" s="62"/>
      <c r="H208" s="62"/>
      <c r="I208" s="62"/>
      <c r="J208" s="62"/>
      <c r="K208" s="62"/>
      <c r="L208" s="62"/>
      <c r="M208" s="62"/>
      <c r="N208" s="63">
        <f>SUM(Table1[[#This Row],[July]:[June]])</f>
        <v>213.33</v>
      </c>
    </row>
    <row r="209" spans="1:14" x14ac:dyDescent="0.45">
      <c r="A209" s="60" t="s">
        <v>141</v>
      </c>
      <c r="B209" s="62">
        <v>0</v>
      </c>
      <c r="C209" s="62">
        <v>0</v>
      </c>
      <c r="D209" s="62">
        <v>496.94</v>
      </c>
      <c r="E209" s="62"/>
      <c r="F209" s="62"/>
      <c r="G209" s="62"/>
      <c r="H209" s="62"/>
      <c r="I209" s="62"/>
      <c r="J209" s="62"/>
      <c r="K209" s="62"/>
      <c r="L209" s="62"/>
      <c r="M209" s="62"/>
      <c r="N209" s="63">
        <f>SUM(Table1[[#This Row],[July]:[June]])</f>
        <v>496.94</v>
      </c>
    </row>
    <row r="210" spans="1:14" x14ac:dyDescent="0.45">
      <c r="A210" s="60" t="s">
        <v>142</v>
      </c>
      <c r="B210" s="62">
        <v>0</v>
      </c>
      <c r="C210" s="62">
        <v>0</v>
      </c>
      <c r="D210" s="62">
        <v>171.51</v>
      </c>
      <c r="E210" s="62"/>
      <c r="F210" s="62"/>
      <c r="G210" s="62"/>
      <c r="H210" s="62"/>
      <c r="I210" s="62"/>
      <c r="J210" s="62"/>
      <c r="K210" s="62"/>
      <c r="L210" s="62"/>
      <c r="M210" s="62"/>
      <c r="N210" s="63">
        <f>SUM(Table1[[#This Row],[July]:[June]])</f>
        <v>171.51</v>
      </c>
    </row>
    <row r="211" spans="1:14" x14ac:dyDescent="0.45">
      <c r="A211" s="60" t="s">
        <v>322</v>
      </c>
      <c r="B211" s="62">
        <v>8.94</v>
      </c>
      <c r="C211" s="62">
        <v>890.1</v>
      </c>
      <c r="D211" s="62">
        <v>0</v>
      </c>
      <c r="E211" s="62"/>
      <c r="F211" s="62"/>
      <c r="G211" s="62"/>
      <c r="H211" s="62"/>
      <c r="I211" s="62"/>
      <c r="J211" s="62"/>
      <c r="K211" s="62"/>
      <c r="L211" s="62"/>
      <c r="M211" s="62"/>
      <c r="N211" s="63">
        <f>SUM(Table1[[#This Row],[July]:[June]])</f>
        <v>899.04000000000008</v>
      </c>
    </row>
    <row r="212" spans="1:14" x14ac:dyDescent="0.45">
      <c r="A212" s="60" t="s">
        <v>143</v>
      </c>
      <c r="B212" s="62">
        <v>0</v>
      </c>
      <c r="C212" s="62">
        <v>612.5</v>
      </c>
      <c r="D212" s="62">
        <v>0</v>
      </c>
      <c r="E212" s="62"/>
      <c r="F212" s="62"/>
      <c r="G212" s="62"/>
      <c r="H212" s="62"/>
      <c r="I212" s="62"/>
      <c r="J212" s="62"/>
      <c r="K212" s="62"/>
      <c r="L212" s="62"/>
      <c r="M212" s="62"/>
      <c r="N212" s="63">
        <f>SUM(Table1[[#This Row],[July]:[June]])</f>
        <v>612.5</v>
      </c>
    </row>
    <row r="213" spans="1:14" x14ac:dyDescent="0.45">
      <c r="A213" s="60" t="s">
        <v>323</v>
      </c>
      <c r="B213" s="62">
        <v>0</v>
      </c>
      <c r="C213" s="62">
        <v>2649.6</v>
      </c>
      <c r="D213" s="62">
        <v>0</v>
      </c>
      <c r="E213" s="62"/>
      <c r="F213" s="62"/>
      <c r="G213" s="62"/>
      <c r="H213" s="62"/>
      <c r="I213" s="62"/>
      <c r="J213" s="62"/>
      <c r="K213" s="62"/>
      <c r="L213" s="62"/>
      <c r="M213" s="62"/>
      <c r="N213" s="63">
        <f>SUM(Table1[[#This Row],[July]:[June]])</f>
        <v>2649.6</v>
      </c>
    </row>
    <row r="214" spans="1:14" x14ac:dyDescent="0.45">
      <c r="A214" s="60" t="s">
        <v>324</v>
      </c>
      <c r="B214" s="62">
        <v>0</v>
      </c>
      <c r="C214" s="62">
        <v>8.94</v>
      </c>
      <c r="D214" s="62">
        <v>0</v>
      </c>
      <c r="E214" s="62"/>
      <c r="F214" s="62"/>
      <c r="G214" s="62"/>
      <c r="H214" s="62"/>
      <c r="I214" s="62"/>
      <c r="J214" s="62"/>
      <c r="K214" s="62"/>
      <c r="L214" s="62"/>
      <c r="M214" s="62"/>
      <c r="N214" s="63">
        <f>SUM(Table1[[#This Row],[July]:[June]])</f>
        <v>8.94</v>
      </c>
    </row>
    <row r="215" spans="1:14" x14ac:dyDescent="0.45">
      <c r="A215" s="60" t="s">
        <v>370</v>
      </c>
      <c r="B215" s="62">
        <v>0</v>
      </c>
      <c r="C215" s="62">
        <v>8.94</v>
      </c>
      <c r="D215" s="62">
        <v>0</v>
      </c>
      <c r="E215" s="62"/>
      <c r="F215" s="62"/>
      <c r="G215" s="62"/>
      <c r="H215" s="62"/>
      <c r="I215" s="62"/>
      <c r="J215" s="62"/>
      <c r="K215" s="62"/>
      <c r="L215" s="62"/>
      <c r="M215" s="62"/>
      <c r="N215" s="63">
        <f>SUM(Table1[[#This Row],[July]:[June]])</f>
        <v>8.94</v>
      </c>
    </row>
    <row r="216" spans="1:14" x14ac:dyDescent="0.45">
      <c r="A216" s="60" t="s">
        <v>144</v>
      </c>
      <c r="B216" s="62">
        <v>293.89</v>
      </c>
      <c r="C216" s="62">
        <v>334.95</v>
      </c>
      <c r="D216" s="62">
        <v>36.6</v>
      </c>
      <c r="E216" s="62"/>
      <c r="F216" s="62"/>
      <c r="G216" s="62"/>
      <c r="H216" s="62"/>
      <c r="I216" s="62"/>
      <c r="J216" s="62"/>
      <c r="K216" s="62"/>
      <c r="L216" s="62"/>
      <c r="M216" s="62"/>
      <c r="N216" s="63">
        <f>SUM(Table1[[#This Row],[July]:[June]])</f>
        <v>665.43999999999994</v>
      </c>
    </row>
    <row r="217" spans="1:14" x14ac:dyDescent="0.45">
      <c r="A217" s="60" t="s">
        <v>145</v>
      </c>
      <c r="B217" s="62">
        <v>74.150000000000006</v>
      </c>
      <c r="C217" s="62">
        <v>10200</v>
      </c>
      <c r="D217" s="62">
        <v>0</v>
      </c>
      <c r="E217" s="62"/>
      <c r="F217" s="62"/>
      <c r="G217" s="62"/>
      <c r="H217" s="62"/>
      <c r="I217" s="62"/>
      <c r="J217" s="62"/>
      <c r="K217" s="62"/>
      <c r="L217" s="62"/>
      <c r="M217" s="62"/>
      <c r="N217" s="63">
        <f>SUM(Table1[[#This Row],[July]:[June]])</f>
        <v>10274.15</v>
      </c>
    </row>
    <row r="218" spans="1:14" x14ac:dyDescent="0.45">
      <c r="A218" s="60" t="s">
        <v>146</v>
      </c>
      <c r="B218" s="62">
        <v>0</v>
      </c>
      <c r="C218" s="62">
        <v>275</v>
      </c>
      <c r="D218" s="62">
        <v>2546.23</v>
      </c>
      <c r="E218" s="62"/>
      <c r="F218" s="62"/>
      <c r="G218" s="62"/>
      <c r="H218" s="62"/>
      <c r="I218" s="62"/>
      <c r="J218" s="62"/>
      <c r="K218" s="62"/>
      <c r="L218" s="62"/>
      <c r="M218" s="62"/>
      <c r="N218" s="63">
        <f>SUM(Table1[[#This Row],[July]:[June]])</f>
        <v>2821.23</v>
      </c>
    </row>
    <row r="219" spans="1:14" x14ac:dyDescent="0.45">
      <c r="A219" s="60" t="s">
        <v>325</v>
      </c>
      <c r="B219" s="62">
        <v>0</v>
      </c>
      <c r="C219" s="62">
        <v>0</v>
      </c>
      <c r="D219" s="62">
        <v>139.06</v>
      </c>
      <c r="E219" s="62"/>
      <c r="F219" s="62"/>
      <c r="G219" s="62"/>
      <c r="H219" s="62"/>
      <c r="I219" s="62"/>
      <c r="J219" s="62"/>
      <c r="K219" s="62"/>
      <c r="L219" s="62"/>
      <c r="M219" s="62"/>
      <c r="N219" s="63">
        <f>SUM(Table1[[#This Row],[July]:[June]])</f>
        <v>139.06</v>
      </c>
    </row>
    <row r="220" spans="1:14" x14ac:dyDescent="0.45">
      <c r="A220" s="60" t="s">
        <v>326</v>
      </c>
      <c r="B220" s="62">
        <v>330</v>
      </c>
      <c r="C220" s="62">
        <v>0</v>
      </c>
      <c r="D220" s="62">
        <v>1375</v>
      </c>
      <c r="E220" s="62"/>
      <c r="F220" s="62"/>
      <c r="G220" s="62"/>
      <c r="H220" s="62"/>
      <c r="I220" s="62"/>
      <c r="J220" s="62"/>
      <c r="K220" s="62"/>
      <c r="L220" s="62"/>
      <c r="M220" s="62"/>
      <c r="N220" s="63">
        <f>SUM(Table1[[#This Row],[July]:[June]])</f>
        <v>1705</v>
      </c>
    </row>
    <row r="221" spans="1:14" x14ac:dyDescent="0.45">
      <c r="A221" s="60" t="s">
        <v>147</v>
      </c>
      <c r="B221" s="62">
        <v>30</v>
      </c>
      <c r="C221" s="62">
        <v>0</v>
      </c>
      <c r="D221" s="62">
        <v>0</v>
      </c>
      <c r="E221" s="62"/>
      <c r="F221" s="62"/>
      <c r="G221" s="62"/>
      <c r="H221" s="62"/>
      <c r="I221" s="62"/>
      <c r="J221" s="62"/>
      <c r="K221" s="62"/>
      <c r="L221" s="62"/>
      <c r="M221" s="62"/>
      <c r="N221" s="63">
        <f>SUM(Table1[[#This Row],[July]:[June]])</f>
        <v>30</v>
      </c>
    </row>
    <row r="222" spans="1:14" x14ac:dyDescent="0.45">
      <c r="A222" s="60" t="s">
        <v>327</v>
      </c>
      <c r="B222" s="62">
        <v>406.22</v>
      </c>
      <c r="C222" s="62">
        <v>125.5</v>
      </c>
      <c r="D222" s="62">
        <v>310.63</v>
      </c>
      <c r="E222" s="62"/>
      <c r="F222" s="62"/>
      <c r="G222" s="62"/>
      <c r="H222" s="62"/>
      <c r="I222" s="62"/>
      <c r="J222" s="62"/>
      <c r="K222" s="62"/>
      <c r="L222" s="62"/>
      <c r="M222" s="62"/>
      <c r="N222" s="63">
        <f>SUM(Table1[[#This Row],[July]:[June]])</f>
        <v>842.35</v>
      </c>
    </row>
    <row r="223" spans="1:14" x14ac:dyDescent="0.45">
      <c r="A223" s="60" t="s">
        <v>371</v>
      </c>
      <c r="B223" s="62">
        <v>0</v>
      </c>
      <c r="C223" s="62">
        <v>0</v>
      </c>
      <c r="D223" s="62">
        <v>966.43</v>
      </c>
      <c r="E223" s="62"/>
      <c r="F223" s="62"/>
      <c r="G223" s="62"/>
      <c r="H223" s="62"/>
      <c r="I223" s="62"/>
      <c r="J223" s="62"/>
      <c r="K223" s="62"/>
      <c r="L223" s="62"/>
      <c r="M223" s="62"/>
      <c r="N223" s="63">
        <f>SUM(Table1[[#This Row],[July]:[June]])</f>
        <v>966.43</v>
      </c>
    </row>
    <row r="224" spans="1:14" x14ac:dyDescent="0.45">
      <c r="A224" s="60" t="s">
        <v>148</v>
      </c>
      <c r="B224" s="62">
        <v>0</v>
      </c>
      <c r="C224" s="62">
        <v>5785.28</v>
      </c>
      <c r="D224" s="62">
        <v>848.64</v>
      </c>
      <c r="E224" s="62"/>
      <c r="F224" s="62"/>
      <c r="G224" s="62"/>
      <c r="H224" s="62"/>
      <c r="I224" s="62"/>
      <c r="J224" s="62"/>
      <c r="K224" s="62"/>
      <c r="L224" s="62"/>
      <c r="M224" s="62"/>
      <c r="N224" s="63">
        <f>SUM(Table1[[#This Row],[July]:[June]])</f>
        <v>6633.92</v>
      </c>
    </row>
    <row r="225" spans="1:14" x14ac:dyDescent="0.45">
      <c r="A225" s="60" t="s">
        <v>149</v>
      </c>
      <c r="B225" s="62">
        <v>9994.4699999999993</v>
      </c>
      <c r="C225" s="62">
        <v>4441.0200000000004</v>
      </c>
      <c r="D225" s="62">
        <v>6269.57</v>
      </c>
      <c r="E225" s="62"/>
      <c r="F225" s="62"/>
      <c r="G225" s="62"/>
      <c r="H225" s="62"/>
      <c r="I225" s="62"/>
      <c r="J225" s="62"/>
      <c r="K225" s="62"/>
      <c r="L225" s="62"/>
      <c r="M225" s="62"/>
      <c r="N225" s="63">
        <f>SUM(Table1[[#This Row],[July]:[June]])</f>
        <v>20705.059999999998</v>
      </c>
    </row>
    <row r="226" spans="1:14" x14ac:dyDescent="0.45">
      <c r="A226" s="60" t="s">
        <v>150</v>
      </c>
      <c r="B226" s="62">
        <v>0</v>
      </c>
      <c r="C226" s="62">
        <v>0</v>
      </c>
      <c r="D226" s="62">
        <v>6152.6</v>
      </c>
      <c r="E226" s="62"/>
      <c r="F226" s="62"/>
      <c r="G226" s="62"/>
      <c r="H226" s="62"/>
      <c r="I226" s="62"/>
      <c r="J226" s="62"/>
      <c r="K226" s="62"/>
      <c r="L226" s="62"/>
      <c r="M226" s="62"/>
      <c r="N226" s="63">
        <f>SUM(Table1[[#This Row],[July]:[June]])</f>
        <v>6152.6</v>
      </c>
    </row>
    <row r="227" spans="1:14" x14ac:dyDescent="0.45">
      <c r="A227" s="60" t="s">
        <v>151</v>
      </c>
      <c r="B227" s="62">
        <v>74.150000000000006</v>
      </c>
      <c r="C227" s="62">
        <v>0</v>
      </c>
      <c r="D227" s="62">
        <v>0</v>
      </c>
      <c r="E227" s="62"/>
      <c r="F227" s="62"/>
      <c r="G227" s="62"/>
      <c r="H227" s="62"/>
      <c r="I227" s="62"/>
      <c r="J227" s="62"/>
      <c r="K227" s="62"/>
      <c r="L227" s="62"/>
      <c r="M227" s="62"/>
      <c r="N227" s="63">
        <f>SUM(Table1[[#This Row],[July]:[June]])</f>
        <v>74.150000000000006</v>
      </c>
    </row>
    <row r="228" spans="1:14" x14ac:dyDescent="0.45">
      <c r="A228" s="60" t="s">
        <v>328</v>
      </c>
      <c r="B228" s="62">
        <v>301.25</v>
      </c>
      <c r="C228" s="62">
        <v>0</v>
      </c>
      <c r="D228" s="62">
        <v>0</v>
      </c>
      <c r="E228" s="62"/>
      <c r="F228" s="62"/>
      <c r="G228" s="62"/>
      <c r="H228" s="62"/>
      <c r="I228" s="62"/>
      <c r="J228" s="62"/>
      <c r="K228" s="62"/>
      <c r="L228" s="62"/>
      <c r="M228" s="62"/>
      <c r="N228" s="63">
        <f>SUM(Table1[[#This Row],[July]:[June]])</f>
        <v>301.25</v>
      </c>
    </row>
    <row r="229" spans="1:14" x14ac:dyDescent="0.45">
      <c r="A229" s="60" t="s">
        <v>329</v>
      </c>
      <c r="B229" s="62">
        <v>75</v>
      </c>
      <c r="C229" s="62">
        <v>0</v>
      </c>
      <c r="D229" s="62">
        <v>0</v>
      </c>
      <c r="E229" s="62"/>
      <c r="F229" s="62"/>
      <c r="G229" s="62"/>
      <c r="H229" s="62"/>
      <c r="I229" s="62"/>
      <c r="J229" s="62"/>
      <c r="K229" s="62"/>
      <c r="L229" s="62"/>
      <c r="M229" s="62"/>
      <c r="N229" s="63">
        <f>SUM(Table1[[#This Row],[July]:[June]])</f>
        <v>75</v>
      </c>
    </row>
    <row r="230" spans="1:14" x14ac:dyDescent="0.45">
      <c r="A230" s="60" t="s">
        <v>330</v>
      </c>
      <c r="B230" s="62">
        <v>144.47999999999999</v>
      </c>
      <c r="C230" s="62">
        <v>0</v>
      </c>
      <c r="D230" s="62">
        <v>1200</v>
      </c>
      <c r="E230" s="62"/>
      <c r="F230" s="62"/>
      <c r="G230" s="62"/>
      <c r="H230" s="62"/>
      <c r="I230" s="62"/>
      <c r="J230" s="62"/>
      <c r="K230" s="62"/>
      <c r="L230" s="62"/>
      <c r="M230" s="62"/>
      <c r="N230" s="63">
        <f>SUM(Table1[[#This Row],[July]:[June]])</f>
        <v>1344.48</v>
      </c>
    </row>
    <row r="231" spans="1:14" x14ac:dyDescent="0.45">
      <c r="A231" s="60" t="s">
        <v>152</v>
      </c>
      <c r="B231" s="62">
        <v>437.91</v>
      </c>
      <c r="C231" s="62">
        <v>1924.65</v>
      </c>
      <c r="D231" s="62">
        <v>40</v>
      </c>
      <c r="E231" s="62"/>
      <c r="F231" s="62"/>
      <c r="G231" s="62"/>
      <c r="H231" s="62"/>
      <c r="I231" s="62"/>
      <c r="J231" s="62"/>
      <c r="K231" s="62"/>
      <c r="L231" s="62"/>
      <c r="M231" s="62"/>
      <c r="N231" s="63">
        <f>SUM(Table1[[#This Row],[July]:[June]])</f>
        <v>2402.56</v>
      </c>
    </row>
    <row r="232" spans="1:14" x14ac:dyDescent="0.45">
      <c r="A232" s="60" t="s">
        <v>331</v>
      </c>
      <c r="B232" s="62">
        <v>103</v>
      </c>
      <c r="C232" s="62">
        <v>103</v>
      </c>
      <c r="D232" s="62">
        <v>158.08000000000001</v>
      </c>
      <c r="E232" s="62"/>
      <c r="F232" s="62"/>
      <c r="G232" s="62"/>
      <c r="H232" s="62"/>
      <c r="I232" s="62"/>
      <c r="J232" s="62"/>
      <c r="K232" s="62"/>
      <c r="L232" s="62"/>
      <c r="M232" s="62"/>
      <c r="N232" s="63">
        <f>SUM(Table1[[#This Row],[July]:[June]])</f>
        <v>364.08000000000004</v>
      </c>
    </row>
    <row r="233" spans="1:14" x14ac:dyDescent="0.45">
      <c r="A233" s="60" t="s">
        <v>153</v>
      </c>
      <c r="B233" s="62">
        <v>23200.84</v>
      </c>
      <c r="C233" s="62">
        <v>2855.26</v>
      </c>
      <c r="D233" s="62">
        <v>6893.13</v>
      </c>
      <c r="E233" s="62"/>
      <c r="F233" s="62"/>
      <c r="G233" s="62"/>
      <c r="H233" s="62"/>
      <c r="I233" s="62"/>
      <c r="J233" s="62"/>
      <c r="K233" s="62"/>
      <c r="L233" s="62"/>
      <c r="M233" s="62"/>
      <c r="N233" s="63">
        <f>SUM(Table1[[#This Row],[July]:[June]])</f>
        <v>32949.229999999996</v>
      </c>
    </row>
    <row r="234" spans="1:14" x14ac:dyDescent="0.45">
      <c r="A234" s="60" t="s">
        <v>154</v>
      </c>
      <c r="B234" s="62">
        <v>66</v>
      </c>
      <c r="C234" s="62">
        <v>376.48</v>
      </c>
      <c r="D234" s="62">
        <v>1285.19</v>
      </c>
      <c r="E234" s="62"/>
      <c r="F234" s="62"/>
      <c r="G234" s="62"/>
      <c r="H234" s="62"/>
      <c r="I234" s="62"/>
      <c r="J234" s="62"/>
      <c r="K234" s="62"/>
      <c r="L234" s="62"/>
      <c r="M234" s="62"/>
      <c r="N234" s="63">
        <f>SUM(Table1[[#This Row],[July]:[June]])</f>
        <v>1727.67</v>
      </c>
    </row>
    <row r="235" spans="1:14" x14ac:dyDescent="0.45">
      <c r="A235" s="60" t="s">
        <v>332</v>
      </c>
      <c r="B235" s="62">
        <v>0</v>
      </c>
      <c r="C235" s="62">
        <v>0</v>
      </c>
      <c r="D235" s="62">
        <v>1570.9</v>
      </c>
      <c r="E235" s="62"/>
      <c r="F235" s="62"/>
      <c r="G235" s="62"/>
      <c r="H235" s="62"/>
      <c r="I235" s="62"/>
      <c r="J235" s="62"/>
      <c r="K235" s="62"/>
      <c r="L235" s="62"/>
      <c r="M235" s="62"/>
      <c r="N235" s="63">
        <f>SUM(Table1[[#This Row],[July]:[June]])</f>
        <v>1570.9</v>
      </c>
    </row>
    <row r="236" spans="1:14" x14ac:dyDescent="0.45">
      <c r="A236" s="60" t="s">
        <v>372</v>
      </c>
      <c r="B236" s="62">
        <v>80.599999999999994</v>
      </c>
      <c r="C236" s="62">
        <v>0</v>
      </c>
      <c r="D236" s="62">
        <v>0</v>
      </c>
      <c r="E236" s="62"/>
      <c r="F236" s="62"/>
      <c r="G236" s="62"/>
      <c r="H236" s="62"/>
      <c r="I236" s="62"/>
      <c r="J236" s="62"/>
      <c r="K236" s="62"/>
      <c r="L236" s="62"/>
      <c r="M236" s="62"/>
      <c r="N236" s="63">
        <f>SUM(Table1[[#This Row],[July]:[June]])</f>
        <v>80.599999999999994</v>
      </c>
    </row>
    <row r="237" spans="1:14" x14ac:dyDescent="0.45">
      <c r="A237" s="60" t="s">
        <v>155</v>
      </c>
      <c r="B237" s="62">
        <v>3431.29</v>
      </c>
      <c r="C237" s="62">
        <v>1855.82</v>
      </c>
      <c r="D237" s="62">
        <v>207.64</v>
      </c>
      <c r="E237" s="62"/>
      <c r="F237" s="62"/>
      <c r="G237" s="62"/>
      <c r="H237" s="62"/>
      <c r="I237" s="62"/>
      <c r="J237" s="62"/>
      <c r="K237" s="62"/>
      <c r="L237" s="62"/>
      <c r="M237" s="62"/>
      <c r="N237" s="63">
        <f>SUM(Table1[[#This Row],[July]:[June]])</f>
        <v>5494.75</v>
      </c>
    </row>
    <row r="238" spans="1:14" x14ac:dyDescent="0.45">
      <c r="A238" s="60" t="s">
        <v>373</v>
      </c>
      <c r="B238" s="62">
        <v>0</v>
      </c>
      <c r="C238" s="62">
        <v>12138.13</v>
      </c>
      <c r="D238" s="62">
        <v>1242.6400000000001</v>
      </c>
      <c r="E238" s="62"/>
      <c r="F238" s="62"/>
      <c r="G238" s="62"/>
      <c r="H238" s="62"/>
      <c r="I238" s="62"/>
      <c r="J238" s="62"/>
      <c r="K238" s="62"/>
      <c r="L238" s="62"/>
      <c r="M238" s="62"/>
      <c r="N238" s="63">
        <f>SUM(Table1[[#This Row],[July]:[June]])</f>
        <v>13380.769999999999</v>
      </c>
    </row>
    <row r="239" spans="1:14" x14ac:dyDescent="0.45">
      <c r="A239" s="60" t="s">
        <v>156</v>
      </c>
      <c r="B239" s="62">
        <v>441</v>
      </c>
      <c r="C239" s="62">
        <v>550.79999999999995</v>
      </c>
      <c r="D239" s="62">
        <v>517.6</v>
      </c>
      <c r="E239" s="62"/>
      <c r="F239" s="62"/>
      <c r="G239" s="62"/>
      <c r="H239" s="62"/>
      <c r="I239" s="62"/>
      <c r="J239" s="62"/>
      <c r="K239" s="62"/>
      <c r="L239" s="62"/>
      <c r="M239" s="62"/>
      <c r="N239" s="63">
        <f>SUM(Table1[[#This Row],[July]:[June]])</f>
        <v>1509.4</v>
      </c>
    </row>
    <row r="240" spans="1:14" x14ac:dyDescent="0.45">
      <c r="A240" s="60" t="s">
        <v>157</v>
      </c>
      <c r="B240" s="62">
        <v>40.409999999999997</v>
      </c>
      <c r="C240" s="62">
        <v>0</v>
      </c>
      <c r="D240" s="62">
        <v>0</v>
      </c>
      <c r="E240" s="62"/>
      <c r="F240" s="62"/>
      <c r="G240" s="62"/>
      <c r="H240" s="62"/>
      <c r="I240" s="62"/>
      <c r="J240" s="62"/>
      <c r="K240" s="62"/>
      <c r="L240" s="62"/>
      <c r="M240" s="62"/>
      <c r="N240" s="63">
        <f>SUM(Table1[[#This Row],[July]:[June]])</f>
        <v>40.409999999999997</v>
      </c>
    </row>
    <row r="241" spans="1:14" x14ac:dyDescent="0.45">
      <c r="A241" s="60" t="s">
        <v>158</v>
      </c>
      <c r="B241" s="62">
        <v>80.680000000000007</v>
      </c>
      <c r="C241" s="62">
        <v>1916.24</v>
      </c>
      <c r="D241" s="62">
        <v>15.14</v>
      </c>
      <c r="E241" s="62"/>
      <c r="F241" s="62"/>
      <c r="G241" s="62"/>
      <c r="H241" s="62"/>
      <c r="I241" s="62"/>
      <c r="J241" s="62"/>
      <c r="K241" s="62"/>
      <c r="L241" s="62"/>
      <c r="M241" s="62"/>
      <c r="N241" s="63">
        <f>SUM(Table1[[#This Row],[July]:[June]])</f>
        <v>2012.0600000000002</v>
      </c>
    </row>
    <row r="242" spans="1:14" x14ac:dyDescent="0.45">
      <c r="A242" s="60" t="s">
        <v>333</v>
      </c>
      <c r="B242" s="62">
        <v>0</v>
      </c>
      <c r="C242" s="62">
        <v>4000</v>
      </c>
      <c r="D242" s="62">
        <v>0</v>
      </c>
      <c r="E242" s="62"/>
      <c r="F242" s="62"/>
      <c r="G242" s="62"/>
      <c r="H242" s="62"/>
      <c r="I242" s="62"/>
      <c r="J242" s="62"/>
      <c r="K242" s="62"/>
      <c r="L242" s="62"/>
      <c r="M242" s="62"/>
      <c r="N242" s="63">
        <f>SUM(Table1[[#This Row],[July]:[June]])</f>
        <v>4000</v>
      </c>
    </row>
    <row r="243" spans="1:14" x14ac:dyDescent="0.45">
      <c r="A243" s="60" t="s">
        <v>374</v>
      </c>
      <c r="B243" s="62">
        <v>310</v>
      </c>
      <c r="C243" s="62">
        <v>0</v>
      </c>
      <c r="D243" s="62">
        <v>0</v>
      </c>
      <c r="E243" s="62"/>
      <c r="F243" s="62"/>
      <c r="G243" s="62"/>
      <c r="H243" s="62"/>
      <c r="I243" s="62"/>
      <c r="J243" s="62"/>
      <c r="K243" s="62"/>
      <c r="L243" s="62"/>
      <c r="M243" s="62"/>
      <c r="N243" s="63">
        <f>SUM(Table1[[#This Row],[July]:[June]])</f>
        <v>310</v>
      </c>
    </row>
    <row r="244" spans="1:14" x14ac:dyDescent="0.45">
      <c r="A244" s="60" t="s">
        <v>375</v>
      </c>
      <c r="B244" s="62">
        <v>0</v>
      </c>
      <c r="C244" s="62">
        <v>329.69</v>
      </c>
      <c r="D244" s="62">
        <v>1554.29</v>
      </c>
      <c r="E244" s="62"/>
      <c r="F244" s="62"/>
      <c r="G244" s="62"/>
      <c r="H244" s="62"/>
      <c r="I244" s="62"/>
      <c r="J244" s="62"/>
      <c r="K244" s="62"/>
      <c r="L244" s="62"/>
      <c r="M244" s="62"/>
      <c r="N244" s="63">
        <f>SUM(Table1[[#This Row],[July]:[June]])</f>
        <v>1883.98</v>
      </c>
    </row>
    <row r="245" spans="1:14" x14ac:dyDescent="0.45">
      <c r="A245" s="60" t="s">
        <v>334</v>
      </c>
      <c r="B245" s="62">
        <v>411.14</v>
      </c>
      <c r="C245" s="62">
        <v>-26.25</v>
      </c>
      <c r="D245" s="62">
        <v>0</v>
      </c>
      <c r="E245" s="62"/>
      <c r="F245" s="62"/>
      <c r="G245" s="62"/>
      <c r="H245" s="62"/>
      <c r="I245" s="62"/>
      <c r="J245" s="62"/>
      <c r="K245" s="62"/>
      <c r="L245" s="62"/>
      <c r="M245" s="62"/>
      <c r="N245" s="63">
        <f>SUM(Table1[[#This Row],[July]:[June]])</f>
        <v>384.89</v>
      </c>
    </row>
    <row r="246" spans="1:14" x14ac:dyDescent="0.45">
      <c r="A246" s="60" t="s">
        <v>376</v>
      </c>
      <c r="B246" s="62">
        <v>25652.86</v>
      </c>
      <c r="C246" s="62">
        <v>0</v>
      </c>
      <c r="D246" s="62">
        <v>1087.5</v>
      </c>
      <c r="E246" s="62"/>
      <c r="F246" s="62"/>
      <c r="G246" s="62"/>
      <c r="H246" s="62"/>
      <c r="I246" s="62"/>
      <c r="J246" s="62"/>
      <c r="K246" s="62"/>
      <c r="L246" s="62"/>
      <c r="M246" s="62"/>
      <c r="N246" s="63">
        <f>SUM(Table1[[#This Row],[July]:[June]])</f>
        <v>26740.36</v>
      </c>
    </row>
    <row r="247" spans="1:14" x14ac:dyDescent="0.45">
      <c r="A247" s="60" t="s">
        <v>335</v>
      </c>
      <c r="B247" s="62">
        <v>4025.7</v>
      </c>
      <c r="C247" s="62">
        <v>0</v>
      </c>
      <c r="D247" s="62">
        <v>10854.63</v>
      </c>
      <c r="E247" s="62"/>
      <c r="F247" s="62"/>
      <c r="G247" s="62"/>
      <c r="H247" s="62"/>
      <c r="I247" s="62"/>
      <c r="J247" s="62"/>
      <c r="K247" s="62"/>
      <c r="L247" s="62"/>
      <c r="M247" s="62"/>
      <c r="N247" s="63">
        <f>SUM(Table1[[#This Row],[July]:[June]])</f>
        <v>14880.329999999998</v>
      </c>
    </row>
    <row r="248" spans="1:14" x14ac:dyDescent="0.45">
      <c r="A248" s="60" t="s">
        <v>336</v>
      </c>
      <c r="B248" s="62">
        <v>0</v>
      </c>
      <c r="C248" s="62">
        <v>141.9</v>
      </c>
      <c r="D248" s="62">
        <v>0</v>
      </c>
      <c r="E248" s="62"/>
      <c r="F248" s="62"/>
      <c r="G248" s="62"/>
      <c r="H248" s="62"/>
      <c r="I248" s="62"/>
      <c r="J248" s="62"/>
      <c r="K248" s="62"/>
      <c r="L248" s="62"/>
      <c r="M248" s="62"/>
      <c r="N248" s="63">
        <f>SUM(Table1[[#This Row],[July]:[June]])</f>
        <v>141.9</v>
      </c>
    </row>
    <row r="249" spans="1:14" x14ac:dyDescent="0.45">
      <c r="A249" s="60" t="s">
        <v>159</v>
      </c>
      <c r="B249" s="62">
        <v>42087</v>
      </c>
      <c r="C249" s="62">
        <v>0</v>
      </c>
      <c r="D249" s="62">
        <v>1275</v>
      </c>
      <c r="E249" s="62"/>
      <c r="F249" s="62"/>
      <c r="G249" s="62"/>
      <c r="H249" s="62"/>
      <c r="I249" s="62"/>
      <c r="J249" s="62"/>
      <c r="K249" s="62"/>
      <c r="L249" s="62"/>
      <c r="M249" s="62"/>
      <c r="N249" s="63">
        <f>SUM(Table1[[#This Row],[July]:[June]])</f>
        <v>43362</v>
      </c>
    </row>
    <row r="250" spans="1:14" x14ac:dyDescent="0.45">
      <c r="A250" s="60" t="s">
        <v>377</v>
      </c>
      <c r="B250" s="62">
        <v>-123.47</v>
      </c>
      <c r="C250" s="62">
        <v>803.72</v>
      </c>
      <c r="D250" s="62">
        <v>0</v>
      </c>
      <c r="E250" s="62"/>
      <c r="F250" s="62"/>
      <c r="G250" s="62"/>
      <c r="H250" s="62"/>
      <c r="I250" s="62"/>
      <c r="J250" s="62"/>
      <c r="K250" s="62"/>
      <c r="L250" s="62"/>
      <c r="M250" s="62"/>
      <c r="N250" s="63">
        <f>SUM(Table1[[#This Row],[July]:[June]])</f>
        <v>680.25</v>
      </c>
    </row>
    <row r="251" spans="1:14" x14ac:dyDescent="0.45">
      <c r="A251" s="60" t="s">
        <v>378</v>
      </c>
      <c r="B251" s="62">
        <v>0</v>
      </c>
      <c r="C251" s="62">
        <v>0</v>
      </c>
      <c r="D251" s="62">
        <v>20</v>
      </c>
      <c r="E251" s="62"/>
      <c r="F251" s="62"/>
      <c r="G251" s="62"/>
      <c r="H251" s="62"/>
      <c r="I251" s="62"/>
      <c r="J251" s="62"/>
      <c r="K251" s="62"/>
      <c r="L251" s="62"/>
      <c r="M251" s="62"/>
      <c r="N251" s="63">
        <f>SUM(Table1[[#This Row],[July]:[June]])</f>
        <v>20</v>
      </c>
    </row>
    <row r="252" spans="1:14" x14ac:dyDescent="0.45">
      <c r="A252" s="60" t="s">
        <v>379</v>
      </c>
      <c r="B252" s="62">
        <v>631.16</v>
      </c>
      <c r="C252" s="62">
        <v>26.72</v>
      </c>
      <c r="D252" s="62">
        <v>92.53</v>
      </c>
      <c r="E252" s="62"/>
      <c r="F252" s="62"/>
      <c r="G252" s="62"/>
      <c r="H252" s="62"/>
      <c r="I252" s="62"/>
      <c r="J252" s="62"/>
      <c r="K252" s="62"/>
      <c r="L252" s="62"/>
      <c r="M252" s="62"/>
      <c r="N252" s="63">
        <f>SUM(Table1[[#This Row],[July]:[June]])</f>
        <v>750.41</v>
      </c>
    </row>
    <row r="253" spans="1:14" x14ac:dyDescent="0.45">
      <c r="A253" s="60" t="s">
        <v>160</v>
      </c>
      <c r="B253" s="62">
        <v>907.75</v>
      </c>
      <c r="C253" s="62">
        <v>261.75</v>
      </c>
      <c r="D253" s="62">
        <v>518</v>
      </c>
      <c r="E253" s="62"/>
      <c r="F253" s="62"/>
      <c r="G253" s="62"/>
      <c r="H253" s="62"/>
      <c r="I253" s="62"/>
      <c r="J253" s="62"/>
      <c r="K253" s="62"/>
      <c r="L253" s="62"/>
      <c r="M253" s="62"/>
      <c r="N253" s="63">
        <f>SUM(Table1[[#This Row],[July]:[June]])</f>
        <v>1687.5</v>
      </c>
    </row>
    <row r="254" spans="1:14" x14ac:dyDescent="0.45">
      <c r="A254" s="60" t="s">
        <v>161</v>
      </c>
      <c r="B254" s="62">
        <v>299</v>
      </c>
      <c r="C254" s="62">
        <v>0</v>
      </c>
      <c r="D254" s="62">
        <v>299</v>
      </c>
      <c r="E254" s="62"/>
      <c r="F254" s="62"/>
      <c r="G254" s="62"/>
      <c r="H254" s="62"/>
      <c r="I254" s="62"/>
      <c r="J254" s="62"/>
      <c r="K254" s="62"/>
      <c r="L254" s="62"/>
      <c r="M254" s="62"/>
      <c r="N254" s="63">
        <f>SUM(Table1[[#This Row],[July]:[June]])</f>
        <v>598</v>
      </c>
    </row>
    <row r="255" spans="1:14" x14ac:dyDescent="0.45">
      <c r="A255" s="60" t="s">
        <v>337</v>
      </c>
      <c r="B255" s="62">
        <v>583.63</v>
      </c>
      <c r="C255" s="62">
        <v>1567.93</v>
      </c>
      <c r="D255" s="62">
        <v>6131.66</v>
      </c>
      <c r="E255" s="62"/>
      <c r="F255" s="62"/>
      <c r="G255" s="62"/>
      <c r="H255" s="62"/>
      <c r="I255" s="62"/>
      <c r="J255" s="62"/>
      <c r="K255" s="62"/>
      <c r="L255" s="62"/>
      <c r="M255" s="62"/>
      <c r="N255" s="63">
        <f>SUM(Table1[[#This Row],[July]:[June]])</f>
        <v>8283.2199999999993</v>
      </c>
    </row>
    <row r="256" spans="1:14" x14ac:dyDescent="0.45">
      <c r="A256" s="60" t="s">
        <v>338</v>
      </c>
      <c r="B256" s="62">
        <v>253</v>
      </c>
      <c r="C256" s="62">
        <v>253</v>
      </c>
      <c r="D256" s="62">
        <v>253</v>
      </c>
      <c r="E256" s="62"/>
      <c r="F256" s="62"/>
      <c r="G256" s="62"/>
      <c r="H256" s="62"/>
      <c r="I256" s="62"/>
      <c r="J256" s="62"/>
      <c r="K256" s="62"/>
      <c r="L256" s="62"/>
      <c r="M256" s="62"/>
      <c r="N256" s="63">
        <f>SUM(Table1[[#This Row],[July]:[June]])</f>
        <v>759</v>
      </c>
    </row>
    <row r="257" spans="1:14" x14ac:dyDescent="0.45">
      <c r="A257" s="60" t="s">
        <v>162</v>
      </c>
      <c r="B257" s="62">
        <v>3548.69</v>
      </c>
      <c r="C257" s="62">
        <v>4613.71</v>
      </c>
      <c r="D257" s="62">
        <v>3327.41</v>
      </c>
      <c r="E257" s="62"/>
      <c r="F257" s="62"/>
      <c r="G257" s="62"/>
      <c r="H257" s="62"/>
      <c r="I257" s="62"/>
      <c r="J257" s="62"/>
      <c r="K257" s="62"/>
      <c r="L257" s="62"/>
      <c r="M257" s="62"/>
      <c r="N257" s="63">
        <f>SUM(Table1[[#This Row],[July]:[June]])</f>
        <v>11489.81</v>
      </c>
    </row>
    <row r="258" spans="1:14" x14ac:dyDescent="0.45">
      <c r="A258" s="60" t="s">
        <v>163</v>
      </c>
      <c r="B258" s="62">
        <v>2120</v>
      </c>
      <c r="C258" s="62">
        <v>0</v>
      </c>
      <c r="D258" s="62">
        <v>35484</v>
      </c>
      <c r="E258" s="62"/>
      <c r="F258" s="62"/>
      <c r="G258" s="62"/>
      <c r="H258" s="62"/>
      <c r="I258" s="62"/>
      <c r="J258" s="62"/>
      <c r="K258" s="62"/>
      <c r="L258" s="62"/>
      <c r="M258" s="62"/>
      <c r="N258" s="63">
        <f>SUM(Table1[[#This Row],[July]:[June]])</f>
        <v>37604</v>
      </c>
    </row>
    <row r="259" spans="1:14" x14ac:dyDescent="0.45">
      <c r="A259" s="60" t="s">
        <v>339</v>
      </c>
      <c r="B259" s="62">
        <v>0</v>
      </c>
      <c r="C259" s="62">
        <v>297</v>
      </c>
      <c r="D259" s="62">
        <v>0</v>
      </c>
      <c r="E259" s="62"/>
      <c r="F259" s="62"/>
      <c r="G259" s="62"/>
      <c r="H259" s="62"/>
      <c r="I259" s="62"/>
      <c r="J259" s="62"/>
      <c r="K259" s="62"/>
      <c r="L259" s="62"/>
      <c r="M259" s="62"/>
      <c r="N259" s="63">
        <f>SUM(Table1[[#This Row],[July]:[June]])</f>
        <v>297</v>
      </c>
    </row>
    <row r="260" spans="1:14" x14ac:dyDescent="0.45">
      <c r="A260" s="60" t="s">
        <v>164</v>
      </c>
      <c r="B260" s="62">
        <v>582</v>
      </c>
      <c r="C260" s="62">
        <v>11491.69</v>
      </c>
      <c r="D260" s="62">
        <v>95103.42</v>
      </c>
      <c r="E260" s="62"/>
      <c r="F260" s="62"/>
      <c r="G260" s="62"/>
      <c r="H260" s="62"/>
      <c r="I260" s="62"/>
      <c r="J260" s="62"/>
      <c r="K260" s="62"/>
      <c r="L260" s="62"/>
      <c r="M260" s="62"/>
      <c r="N260" s="63">
        <f>SUM(Table1[[#This Row],[July]:[June]])</f>
        <v>107177.11</v>
      </c>
    </row>
    <row r="261" spans="1:14" x14ac:dyDescent="0.45">
      <c r="A261" s="60" t="s">
        <v>340</v>
      </c>
      <c r="B261" s="62">
        <v>435</v>
      </c>
      <c r="C261" s="62">
        <v>1435.86</v>
      </c>
      <c r="D261" s="62">
        <v>651.80999999999995</v>
      </c>
      <c r="E261" s="62"/>
      <c r="F261" s="62"/>
      <c r="G261" s="62"/>
      <c r="H261" s="62"/>
      <c r="I261" s="62"/>
      <c r="J261" s="62"/>
      <c r="K261" s="62"/>
      <c r="L261" s="62"/>
      <c r="M261" s="62"/>
      <c r="N261" s="63">
        <f>SUM(Table1[[#This Row],[July]:[June]])</f>
        <v>2522.67</v>
      </c>
    </row>
    <row r="262" spans="1:14" x14ac:dyDescent="0.45">
      <c r="A262" s="60" t="s">
        <v>165</v>
      </c>
      <c r="B262" s="62">
        <v>0</v>
      </c>
      <c r="C262" s="62">
        <v>0</v>
      </c>
      <c r="D262" s="62">
        <v>31590</v>
      </c>
      <c r="E262" s="62"/>
      <c r="F262" s="62"/>
      <c r="G262" s="62"/>
      <c r="H262" s="62"/>
      <c r="I262" s="62"/>
      <c r="J262" s="62"/>
      <c r="K262" s="62"/>
      <c r="L262" s="62"/>
      <c r="M262" s="62"/>
      <c r="N262" s="63">
        <f>SUM(Table1[[#This Row],[July]:[June]])</f>
        <v>31590</v>
      </c>
    </row>
    <row r="263" spans="1:14" x14ac:dyDescent="0.45">
      <c r="A263" s="60" t="s">
        <v>166</v>
      </c>
      <c r="B263" s="62">
        <v>6782</v>
      </c>
      <c r="C263" s="62">
        <v>20522</v>
      </c>
      <c r="D263" s="62">
        <v>13547.04</v>
      </c>
      <c r="E263" s="62"/>
      <c r="F263" s="62"/>
      <c r="G263" s="62"/>
      <c r="H263" s="62"/>
      <c r="I263" s="62"/>
      <c r="J263" s="62"/>
      <c r="K263" s="62"/>
      <c r="L263" s="62"/>
      <c r="M263" s="62"/>
      <c r="N263" s="63">
        <f>SUM(Table1[[#This Row],[July]:[June]])</f>
        <v>40851.040000000001</v>
      </c>
    </row>
    <row r="264" spans="1:14" x14ac:dyDescent="0.45">
      <c r="A264" s="60" t="s">
        <v>341</v>
      </c>
      <c r="B264" s="62">
        <v>169.61</v>
      </c>
      <c r="C264" s="62">
        <v>4066.38</v>
      </c>
      <c r="D264" s="62">
        <v>342.54</v>
      </c>
      <c r="E264" s="62"/>
      <c r="F264" s="62"/>
      <c r="G264" s="62"/>
      <c r="H264" s="62"/>
      <c r="I264" s="62"/>
      <c r="J264" s="62"/>
      <c r="K264" s="62"/>
      <c r="L264" s="62"/>
      <c r="M264" s="62"/>
      <c r="N264" s="63">
        <f>SUM(Table1[[#This Row],[July]:[June]])</f>
        <v>4578.53</v>
      </c>
    </row>
    <row r="265" spans="1:14" x14ac:dyDescent="0.45">
      <c r="A265" s="60" t="s">
        <v>342</v>
      </c>
      <c r="B265" s="62">
        <v>2451.13</v>
      </c>
      <c r="C265" s="62">
        <v>0</v>
      </c>
      <c r="D265" s="62">
        <v>37.22</v>
      </c>
      <c r="E265" s="62"/>
      <c r="F265" s="62"/>
      <c r="G265" s="62"/>
      <c r="H265" s="62"/>
      <c r="I265" s="62"/>
      <c r="J265" s="62"/>
      <c r="K265" s="62"/>
      <c r="L265" s="62"/>
      <c r="M265" s="62"/>
      <c r="N265" s="63">
        <f>SUM(Table1[[#This Row],[July]:[June]])</f>
        <v>2488.35</v>
      </c>
    </row>
    <row r="266" spans="1:14" x14ac:dyDescent="0.45">
      <c r="A266" s="60" t="s">
        <v>343</v>
      </c>
      <c r="B266" s="62">
        <v>3160</v>
      </c>
      <c r="C266" s="62">
        <v>0</v>
      </c>
      <c r="D266" s="62">
        <v>572.05999999999995</v>
      </c>
      <c r="E266" s="62"/>
      <c r="F266" s="62"/>
      <c r="G266" s="62"/>
      <c r="H266" s="62"/>
      <c r="I266" s="62"/>
      <c r="J266" s="62"/>
      <c r="K266" s="62"/>
      <c r="L266" s="62"/>
      <c r="M266" s="62"/>
      <c r="N266" s="63">
        <f>SUM(Table1[[#This Row],[July]:[June]])</f>
        <v>3732.06</v>
      </c>
    </row>
    <row r="267" spans="1:14" x14ac:dyDescent="0.45">
      <c r="A267" s="60" t="s">
        <v>344</v>
      </c>
      <c r="B267" s="62">
        <v>0</v>
      </c>
      <c r="C267" s="62">
        <v>1276.1500000000001</v>
      </c>
      <c r="D267" s="62">
        <v>4706.54</v>
      </c>
      <c r="E267" s="62"/>
      <c r="F267" s="62"/>
      <c r="G267" s="62"/>
      <c r="H267" s="62"/>
      <c r="I267" s="62"/>
      <c r="J267" s="62"/>
      <c r="K267" s="62"/>
      <c r="L267" s="62"/>
      <c r="M267" s="62"/>
      <c r="N267" s="63">
        <f>SUM(Table1[[#This Row],[July]:[June]])</f>
        <v>5982.6900000000005</v>
      </c>
    </row>
    <row r="268" spans="1:14" x14ac:dyDescent="0.45">
      <c r="A268" s="60" t="s">
        <v>345</v>
      </c>
      <c r="B268" s="62">
        <v>64.400000000000006</v>
      </c>
      <c r="C268" s="62">
        <v>0</v>
      </c>
      <c r="D268" s="62">
        <v>0</v>
      </c>
      <c r="E268" s="62"/>
      <c r="F268" s="62"/>
      <c r="G268" s="62"/>
      <c r="H268" s="62"/>
      <c r="I268" s="62"/>
      <c r="J268" s="62"/>
      <c r="K268" s="62"/>
      <c r="L268" s="62"/>
      <c r="M268" s="62"/>
      <c r="N268" s="63">
        <f>SUM(Table1[[#This Row],[July]:[June]])</f>
        <v>64.400000000000006</v>
      </c>
    </row>
    <row r="269" spans="1:14" x14ac:dyDescent="0.45">
      <c r="A269" s="60" t="s">
        <v>346</v>
      </c>
      <c r="B269" s="62">
        <v>0</v>
      </c>
      <c r="C269" s="62">
        <v>0</v>
      </c>
      <c r="D269" s="62">
        <v>539.65</v>
      </c>
      <c r="E269" s="62"/>
      <c r="F269" s="62"/>
      <c r="G269" s="62"/>
      <c r="H269" s="62"/>
      <c r="I269" s="62"/>
      <c r="J269" s="62"/>
      <c r="K269" s="62"/>
      <c r="L269" s="62"/>
      <c r="M269" s="62"/>
      <c r="N269" s="63">
        <f>SUM(Table1[[#This Row],[July]:[June]])</f>
        <v>539.65</v>
      </c>
    </row>
    <row r="270" spans="1:14" x14ac:dyDescent="0.45">
      <c r="A270" s="60" t="s">
        <v>347</v>
      </c>
      <c r="B270" s="62">
        <v>0</v>
      </c>
      <c r="C270" s="62">
        <v>291.97000000000003</v>
      </c>
      <c r="D270" s="62">
        <v>903.79</v>
      </c>
      <c r="E270" s="62"/>
      <c r="F270" s="62"/>
      <c r="G270" s="62"/>
      <c r="H270" s="62"/>
      <c r="I270" s="62"/>
      <c r="J270" s="62"/>
      <c r="K270" s="62"/>
      <c r="L270" s="62"/>
      <c r="M270" s="62"/>
      <c r="N270" s="63">
        <f>SUM(Table1[[#This Row],[July]:[June]])</f>
        <v>1195.76</v>
      </c>
    </row>
    <row r="271" spans="1:14" x14ac:dyDescent="0.45">
      <c r="A271" s="60" t="s">
        <v>348</v>
      </c>
      <c r="B271" s="62">
        <v>0</v>
      </c>
      <c r="C271" s="62">
        <v>0</v>
      </c>
      <c r="D271" s="62">
        <v>27.54</v>
      </c>
      <c r="E271" s="62"/>
      <c r="F271" s="62"/>
      <c r="G271" s="62"/>
      <c r="H271" s="62"/>
      <c r="I271" s="62"/>
      <c r="J271" s="62"/>
      <c r="K271" s="62"/>
      <c r="L271" s="62"/>
      <c r="M271" s="62"/>
      <c r="N271" s="63">
        <f>SUM(Table1[[#This Row],[July]:[June]])</f>
        <v>27.54</v>
      </c>
    </row>
    <row r="272" spans="1:14" x14ac:dyDescent="0.45">
      <c r="A272" s="60" t="s">
        <v>167</v>
      </c>
      <c r="B272" s="62">
        <v>0</v>
      </c>
      <c r="C272" s="62">
        <v>547.98</v>
      </c>
      <c r="D272" s="62">
        <v>0</v>
      </c>
      <c r="E272" s="62"/>
      <c r="F272" s="62"/>
      <c r="G272" s="62"/>
      <c r="H272" s="62"/>
      <c r="I272" s="62"/>
      <c r="J272" s="62"/>
      <c r="K272" s="62"/>
      <c r="L272" s="62"/>
      <c r="M272" s="62"/>
      <c r="N272" s="63">
        <f>SUM(Table1[[#This Row],[July]:[June]])</f>
        <v>547.98</v>
      </c>
    </row>
    <row r="273" spans="1:14" x14ac:dyDescent="0.45">
      <c r="A273" s="65" t="s">
        <v>168</v>
      </c>
      <c r="B273" s="66">
        <f>SUM(Table1[July])</f>
        <v>832500.91999999993</v>
      </c>
      <c r="C273" s="66">
        <f>SUM(Table1[August])</f>
        <v>725462.71999999974</v>
      </c>
      <c r="D273" s="66">
        <f>SUM(Table1[September])</f>
        <v>1526926.0399999991</v>
      </c>
      <c r="E273" s="66">
        <f>SUM(Table1[October])</f>
        <v>0</v>
      </c>
      <c r="F273" s="66">
        <f>SUM(Table1[November])</f>
        <v>0</v>
      </c>
      <c r="G273" s="66">
        <f>SUM(Table1[December])</f>
        <v>0</v>
      </c>
      <c r="H273" s="66">
        <f>SUM(Table1[January])</f>
        <v>0</v>
      </c>
      <c r="I273" s="66">
        <f>SUM(Table1[February])</f>
        <v>0</v>
      </c>
      <c r="J273" s="66">
        <f>SUM(Table1[March])</f>
        <v>0</v>
      </c>
      <c r="K273" s="66">
        <f>SUM(Table1[April])</f>
        <v>0</v>
      </c>
      <c r="L273" s="66">
        <f>SUM(Table1[May])</f>
        <v>0</v>
      </c>
      <c r="M273" s="66">
        <f>SUM(Table1[June])</f>
        <v>0</v>
      </c>
      <c r="N273" s="67">
        <f>SUM(B273:M273)</f>
        <v>3084889.6799999988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212CB-F096-4315-AA87-B57718365B44}">
  <dimension ref="A1:B468"/>
  <sheetViews>
    <sheetView workbookViewId="0">
      <selection activeCell="B9" sqref="B9"/>
    </sheetView>
  </sheetViews>
  <sheetFormatPr defaultRowHeight="14.25" x14ac:dyDescent="0.45"/>
  <cols>
    <col min="1" max="1" width="47.86328125" bestFit="1" customWidth="1"/>
    <col min="2" max="2" width="19.86328125" bestFit="1" customWidth="1"/>
  </cols>
  <sheetData>
    <row r="1" spans="1:2" ht="23.25" x14ac:dyDescent="0.7">
      <c r="A1" s="111" t="s">
        <v>799</v>
      </c>
    </row>
    <row r="3" spans="1:2" x14ac:dyDescent="0.45">
      <c r="A3" s="70" t="s">
        <v>352</v>
      </c>
      <c r="B3" t="s">
        <v>380</v>
      </c>
    </row>
    <row r="4" spans="1:2" x14ac:dyDescent="0.45">
      <c r="A4" s="68" t="s">
        <v>169</v>
      </c>
      <c r="B4" s="105">
        <v>16380.119999999999</v>
      </c>
    </row>
    <row r="5" spans="1:2" x14ac:dyDescent="0.45">
      <c r="A5" s="69" t="s">
        <v>170</v>
      </c>
      <c r="B5" s="105">
        <v>1837.12</v>
      </c>
    </row>
    <row r="6" spans="1:2" x14ac:dyDescent="0.45">
      <c r="A6" s="69" t="s">
        <v>797</v>
      </c>
      <c r="B6" s="105">
        <v>1279</v>
      </c>
    </row>
    <row r="7" spans="1:2" x14ac:dyDescent="0.45">
      <c r="A7" s="69" t="s">
        <v>171</v>
      </c>
      <c r="B7" s="105">
        <v>628</v>
      </c>
    </row>
    <row r="8" spans="1:2" x14ac:dyDescent="0.45">
      <c r="A8" s="69" t="s">
        <v>172</v>
      </c>
      <c r="B8" s="105">
        <v>656</v>
      </c>
    </row>
    <row r="9" spans="1:2" x14ac:dyDescent="0.45">
      <c r="A9" s="69" t="s">
        <v>173</v>
      </c>
      <c r="B9" s="105">
        <v>11980</v>
      </c>
    </row>
    <row r="10" spans="1:2" x14ac:dyDescent="0.45">
      <c r="A10" s="68" t="s">
        <v>174</v>
      </c>
      <c r="B10" s="105">
        <v>297917.44</v>
      </c>
    </row>
    <row r="11" spans="1:2" x14ac:dyDescent="0.45">
      <c r="A11" s="69" t="s">
        <v>796</v>
      </c>
      <c r="B11" s="105">
        <v>2546.23</v>
      </c>
    </row>
    <row r="12" spans="1:2" x14ac:dyDescent="0.45">
      <c r="A12" s="69" t="s">
        <v>795</v>
      </c>
      <c r="B12" s="105">
        <v>6520</v>
      </c>
    </row>
    <row r="13" spans="1:2" x14ac:dyDescent="0.45">
      <c r="A13" s="69" t="s">
        <v>175</v>
      </c>
      <c r="B13" s="105">
        <v>45519</v>
      </c>
    </row>
    <row r="14" spans="1:2" x14ac:dyDescent="0.45">
      <c r="A14" s="69" t="s">
        <v>794</v>
      </c>
      <c r="B14" s="105">
        <v>3605</v>
      </c>
    </row>
    <row r="15" spans="1:2" x14ac:dyDescent="0.45">
      <c r="A15" s="69" t="s">
        <v>793</v>
      </c>
      <c r="B15" s="105">
        <v>500</v>
      </c>
    </row>
    <row r="16" spans="1:2" x14ac:dyDescent="0.45">
      <c r="A16" s="69" t="s">
        <v>792</v>
      </c>
      <c r="B16" s="105">
        <v>1270</v>
      </c>
    </row>
    <row r="17" spans="1:2" x14ac:dyDescent="0.45">
      <c r="A17" s="69" t="s">
        <v>176</v>
      </c>
      <c r="B17" s="105">
        <v>2451.75</v>
      </c>
    </row>
    <row r="18" spans="1:2" x14ac:dyDescent="0.45">
      <c r="A18" s="69" t="s">
        <v>177</v>
      </c>
      <c r="B18" s="105">
        <v>2550</v>
      </c>
    </row>
    <row r="19" spans="1:2" x14ac:dyDescent="0.45">
      <c r="A19" s="69" t="s">
        <v>791</v>
      </c>
      <c r="B19" s="105">
        <v>4550</v>
      </c>
    </row>
    <row r="20" spans="1:2" x14ac:dyDescent="0.45">
      <c r="A20" s="69" t="s">
        <v>790</v>
      </c>
      <c r="B20" s="105">
        <v>2354</v>
      </c>
    </row>
    <row r="21" spans="1:2" x14ac:dyDescent="0.45">
      <c r="A21" s="69" t="s">
        <v>178</v>
      </c>
      <c r="B21" s="105">
        <v>10200</v>
      </c>
    </row>
    <row r="22" spans="1:2" x14ac:dyDescent="0.45">
      <c r="A22" s="69" t="s">
        <v>789</v>
      </c>
      <c r="B22" s="105">
        <v>215851.46000000002</v>
      </c>
    </row>
    <row r="23" spans="1:2" x14ac:dyDescent="0.45">
      <c r="A23" s="68" t="s">
        <v>179</v>
      </c>
      <c r="B23" s="105">
        <v>527465.74000000011</v>
      </c>
    </row>
    <row r="24" spans="1:2" x14ac:dyDescent="0.45">
      <c r="A24" s="69" t="s">
        <v>788</v>
      </c>
      <c r="B24" s="105">
        <v>2868.97</v>
      </c>
    </row>
    <row r="25" spans="1:2" x14ac:dyDescent="0.45">
      <c r="A25" s="69" t="s">
        <v>787</v>
      </c>
      <c r="B25" s="105">
        <v>23651.75</v>
      </c>
    </row>
    <row r="26" spans="1:2" x14ac:dyDescent="0.45">
      <c r="A26" s="69" t="s">
        <v>786</v>
      </c>
      <c r="B26" s="105">
        <v>1628.79</v>
      </c>
    </row>
    <row r="27" spans="1:2" x14ac:dyDescent="0.45">
      <c r="A27" s="69" t="s">
        <v>785</v>
      </c>
      <c r="B27" s="105">
        <v>4144</v>
      </c>
    </row>
    <row r="28" spans="1:2" x14ac:dyDescent="0.45">
      <c r="A28" s="69" t="s">
        <v>784</v>
      </c>
      <c r="B28" s="105">
        <v>3101.88</v>
      </c>
    </row>
    <row r="29" spans="1:2" x14ac:dyDescent="0.45">
      <c r="A29" s="69" t="s">
        <v>783</v>
      </c>
      <c r="B29" s="105">
        <v>6.99</v>
      </c>
    </row>
    <row r="30" spans="1:2" x14ac:dyDescent="0.45">
      <c r="A30" s="69" t="s">
        <v>782</v>
      </c>
      <c r="B30" s="105">
        <v>1820</v>
      </c>
    </row>
    <row r="31" spans="1:2" x14ac:dyDescent="0.45">
      <c r="A31" s="69" t="s">
        <v>781</v>
      </c>
      <c r="B31" s="105">
        <v>1575</v>
      </c>
    </row>
    <row r="32" spans="1:2" x14ac:dyDescent="0.45">
      <c r="A32" s="69" t="s">
        <v>180</v>
      </c>
      <c r="B32" s="105">
        <v>29449.659999999996</v>
      </c>
    </row>
    <row r="33" spans="1:2" x14ac:dyDescent="0.45">
      <c r="A33" s="69" t="s">
        <v>780</v>
      </c>
      <c r="B33" s="105">
        <v>234.99</v>
      </c>
    </row>
    <row r="34" spans="1:2" x14ac:dyDescent="0.45">
      <c r="A34" s="69" t="s">
        <v>779</v>
      </c>
      <c r="B34" s="105">
        <v>1053.2</v>
      </c>
    </row>
    <row r="35" spans="1:2" x14ac:dyDescent="0.45">
      <c r="A35" s="69" t="s">
        <v>778</v>
      </c>
      <c r="B35" s="105">
        <v>95.3</v>
      </c>
    </row>
    <row r="36" spans="1:2" x14ac:dyDescent="0.45">
      <c r="A36" s="69" t="s">
        <v>777</v>
      </c>
      <c r="B36" s="105">
        <v>1258.33</v>
      </c>
    </row>
    <row r="37" spans="1:2" x14ac:dyDescent="0.45">
      <c r="A37" s="69" t="s">
        <v>776</v>
      </c>
      <c r="B37" s="105">
        <v>1325</v>
      </c>
    </row>
    <row r="38" spans="1:2" x14ac:dyDescent="0.45">
      <c r="A38" s="69" t="s">
        <v>181</v>
      </c>
      <c r="B38" s="105">
        <v>90557</v>
      </c>
    </row>
    <row r="39" spans="1:2" x14ac:dyDescent="0.45">
      <c r="A39" s="69" t="s">
        <v>775</v>
      </c>
      <c r="B39" s="105">
        <v>370</v>
      </c>
    </row>
    <row r="40" spans="1:2" x14ac:dyDescent="0.45">
      <c r="A40" s="69" t="s">
        <v>774</v>
      </c>
      <c r="B40" s="105">
        <v>318.97000000000003</v>
      </c>
    </row>
    <row r="41" spans="1:2" x14ac:dyDescent="0.45">
      <c r="A41" s="69" t="s">
        <v>773</v>
      </c>
      <c r="B41" s="105">
        <v>420</v>
      </c>
    </row>
    <row r="42" spans="1:2" x14ac:dyDescent="0.45">
      <c r="A42" s="69" t="s">
        <v>772</v>
      </c>
      <c r="B42" s="105">
        <v>3135.77</v>
      </c>
    </row>
    <row r="43" spans="1:2" x14ac:dyDescent="0.45">
      <c r="A43" s="69" t="s">
        <v>771</v>
      </c>
      <c r="B43" s="105">
        <v>180.86</v>
      </c>
    </row>
    <row r="44" spans="1:2" x14ac:dyDescent="0.45">
      <c r="A44" s="69" t="s">
        <v>770</v>
      </c>
      <c r="B44" s="105">
        <v>9708.42</v>
      </c>
    </row>
    <row r="45" spans="1:2" x14ac:dyDescent="0.45">
      <c r="A45" s="69" t="s">
        <v>769</v>
      </c>
      <c r="B45" s="105">
        <v>364.91</v>
      </c>
    </row>
    <row r="46" spans="1:2" x14ac:dyDescent="0.45">
      <c r="A46" s="69" t="s">
        <v>768</v>
      </c>
      <c r="B46" s="105">
        <v>7128.63</v>
      </c>
    </row>
    <row r="47" spans="1:2" x14ac:dyDescent="0.45">
      <c r="A47" s="69" t="s">
        <v>767</v>
      </c>
      <c r="B47" s="105">
        <v>1061.18</v>
      </c>
    </row>
    <row r="48" spans="1:2" x14ac:dyDescent="0.45">
      <c r="A48" s="69" t="s">
        <v>766</v>
      </c>
      <c r="B48" s="105">
        <v>4721.49</v>
      </c>
    </row>
    <row r="49" spans="1:2" x14ac:dyDescent="0.45">
      <c r="A49" s="69" t="s">
        <v>765</v>
      </c>
      <c r="B49" s="105">
        <v>26.9</v>
      </c>
    </row>
    <row r="50" spans="1:2" x14ac:dyDescent="0.45">
      <c r="A50" s="69" t="s">
        <v>764</v>
      </c>
      <c r="B50" s="105">
        <v>677.98</v>
      </c>
    </row>
    <row r="51" spans="1:2" x14ac:dyDescent="0.45">
      <c r="A51" s="69" t="s">
        <v>763</v>
      </c>
      <c r="B51" s="105">
        <v>849.4</v>
      </c>
    </row>
    <row r="52" spans="1:2" x14ac:dyDescent="0.45">
      <c r="A52" s="69" t="s">
        <v>762</v>
      </c>
      <c r="B52" s="105">
        <v>1350.03</v>
      </c>
    </row>
    <row r="53" spans="1:2" x14ac:dyDescent="0.45">
      <c r="A53" s="69" t="s">
        <v>761</v>
      </c>
      <c r="B53" s="105">
        <v>110000</v>
      </c>
    </row>
    <row r="54" spans="1:2" x14ac:dyDescent="0.45">
      <c r="A54" s="69" t="s">
        <v>760</v>
      </c>
      <c r="B54" s="105">
        <v>78.83</v>
      </c>
    </row>
    <row r="55" spans="1:2" x14ac:dyDescent="0.45">
      <c r="A55" s="69" t="s">
        <v>759</v>
      </c>
      <c r="B55" s="105">
        <v>660.92</v>
      </c>
    </row>
    <row r="56" spans="1:2" x14ac:dyDescent="0.45">
      <c r="A56" s="69" t="s">
        <v>758</v>
      </c>
      <c r="B56" s="105">
        <v>65</v>
      </c>
    </row>
    <row r="57" spans="1:2" x14ac:dyDescent="0.45">
      <c r="A57" s="69" t="s">
        <v>757</v>
      </c>
      <c r="B57" s="105">
        <v>6452.8</v>
      </c>
    </row>
    <row r="58" spans="1:2" x14ac:dyDescent="0.45">
      <c r="A58" s="69" t="s">
        <v>756</v>
      </c>
      <c r="B58" s="105">
        <v>984.99</v>
      </c>
    </row>
    <row r="59" spans="1:2" x14ac:dyDescent="0.45">
      <c r="A59" s="69" t="s">
        <v>755</v>
      </c>
      <c r="B59" s="105">
        <v>75</v>
      </c>
    </row>
    <row r="60" spans="1:2" x14ac:dyDescent="0.45">
      <c r="A60" s="69" t="s">
        <v>754</v>
      </c>
      <c r="B60" s="105">
        <v>2250</v>
      </c>
    </row>
    <row r="61" spans="1:2" x14ac:dyDescent="0.45">
      <c r="A61" s="69" t="s">
        <v>753</v>
      </c>
      <c r="B61" s="105">
        <v>141.9</v>
      </c>
    </row>
    <row r="62" spans="1:2" x14ac:dyDescent="0.45">
      <c r="A62" s="69" t="s">
        <v>182</v>
      </c>
      <c r="B62" s="105">
        <v>627.69000000000005</v>
      </c>
    </row>
    <row r="63" spans="1:2" x14ac:dyDescent="0.45">
      <c r="A63" s="69" t="s">
        <v>752</v>
      </c>
      <c r="B63" s="105">
        <v>558.54</v>
      </c>
    </row>
    <row r="64" spans="1:2" x14ac:dyDescent="0.45">
      <c r="A64" s="69" t="s">
        <v>751</v>
      </c>
      <c r="B64" s="105">
        <v>980</v>
      </c>
    </row>
    <row r="65" spans="1:2" x14ac:dyDescent="0.45">
      <c r="A65" s="69" t="s">
        <v>750</v>
      </c>
      <c r="B65" s="105">
        <v>5785.28</v>
      </c>
    </row>
    <row r="66" spans="1:2" x14ac:dyDescent="0.45">
      <c r="A66" s="69" t="s">
        <v>749</v>
      </c>
      <c r="B66" s="105">
        <v>848.64</v>
      </c>
    </row>
    <row r="67" spans="1:2" x14ac:dyDescent="0.45">
      <c r="A67" s="69" t="s">
        <v>748</v>
      </c>
      <c r="B67" s="105">
        <v>13628.060000000001</v>
      </c>
    </row>
    <row r="68" spans="1:2" x14ac:dyDescent="0.45">
      <c r="A68" s="69" t="s">
        <v>747</v>
      </c>
      <c r="B68" s="105">
        <v>790.5</v>
      </c>
    </row>
    <row r="69" spans="1:2" x14ac:dyDescent="0.45">
      <c r="A69" s="69" t="s">
        <v>746</v>
      </c>
      <c r="B69" s="105">
        <v>1426.68</v>
      </c>
    </row>
    <row r="70" spans="1:2" x14ac:dyDescent="0.45">
      <c r="A70" s="69" t="s">
        <v>745</v>
      </c>
      <c r="B70" s="105">
        <v>1392.5900000000001</v>
      </c>
    </row>
    <row r="71" spans="1:2" x14ac:dyDescent="0.45">
      <c r="A71" s="69" t="s">
        <v>744</v>
      </c>
      <c r="B71" s="105">
        <v>1900</v>
      </c>
    </row>
    <row r="72" spans="1:2" x14ac:dyDescent="0.45">
      <c r="A72" s="69" t="s">
        <v>743</v>
      </c>
      <c r="B72" s="105">
        <v>354</v>
      </c>
    </row>
    <row r="73" spans="1:2" x14ac:dyDescent="0.45">
      <c r="A73" s="69" t="s">
        <v>742</v>
      </c>
      <c r="B73" s="105">
        <v>20000</v>
      </c>
    </row>
    <row r="74" spans="1:2" x14ac:dyDescent="0.45">
      <c r="A74" s="69" t="s">
        <v>741</v>
      </c>
      <c r="B74" s="105">
        <v>698.82</v>
      </c>
    </row>
    <row r="75" spans="1:2" x14ac:dyDescent="0.45">
      <c r="A75" s="69" t="s">
        <v>740</v>
      </c>
      <c r="B75" s="105">
        <v>693.75</v>
      </c>
    </row>
    <row r="76" spans="1:2" x14ac:dyDescent="0.45">
      <c r="A76" s="69" t="s">
        <v>739</v>
      </c>
      <c r="B76" s="105">
        <v>1510.32</v>
      </c>
    </row>
    <row r="77" spans="1:2" x14ac:dyDescent="0.45">
      <c r="A77" s="69" t="s">
        <v>701</v>
      </c>
      <c r="B77" s="105">
        <v>1250</v>
      </c>
    </row>
    <row r="78" spans="1:2" x14ac:dyDescent="0.45">
      <c r="A78" s="69" t="s">
        <v>738</v>
      </c>
      <c r="B78" s="105">
        <v>952.08</v>
      </c>
    </row>
    <row r="79" spans="1:2" x14ac:dyDescent="0.45">
      <c r="A79" s="69" t="s">
        <v>737</v>
      </c>
      <c r="B79" s="105">
        <v>36.4</v>
      </c>
    </row>
    <row r="80" spans="1:2" x14ac:dyDescent="0.45">
      <c r="A80" s="69" t="s">
        <v>736</v>
      </c>
      <c r="B80" s="105">
        <v>1087.5</v>
      </c>
    </row>
    <row r="81" spans="1:2" x14ac:dyDescent="0.45">
      <c r="A81" s="69" t="s">
        <v>735</v>
      </c>
      <c r="B81" s="105">
        <v>177</v>
      </c>
    </row>
    <row r="82" spans="1:2" x14ac:dyDescent="0.45">
      <c r="A82" s="69" t="s">
        <v>734</v>
      </c>
      <c r="B82" s="105">
        <v>105.75</v>
      </c>
    </row>
    <row r="83" spans="1:2" x14ac:dyDescent="0.45">
      <c r="A83" s="69" t="s">
        <v>733</v>
      </c>
      <c r="B83" s="105">
        <v>3744.46</v>
      </c>
    </row>
    <row r="84" spans="1:2" x14ac:dyDescent="0.45">
      <c r="A84" s="69" t="s">
        <v>732</v>
      </c>
      <c r="B84" s="105">
        <v>6644.79</v>
      </c>
    </row>
    <row r="85" spans="1:2" x14ac:dyDescent="0.45">
      <c r="A85" s="69" t="s">
        <v>731</v>
      </c>
      <c r="B85" s="105">
        <v>11241</v>
      </c>
    </row>
    <row r="86" spans="1:2" x14ac:dyDescent="0.45">
      <c r="A86" s="69" t="s">
        <v>730</v>
      </c>
      <c r="B86" s="105">
        <v>9675</v>
      </c>
    </row>
    <row r="87" spans="1:2" x14ac:dyDescent="0.45">
      <c r="A87" s="69" t="s">
        <v>729</v>
      </c>
      <c r="B87" s="105">
        <v>67</v>
      </c>
    </row>
    <row r="88" spans="1:2" x14ac:dyDescent="0.45">
      <c r="A88" s="69" t="s">
        <v>728</v>
      </c>
      <c r="B88" s="105">
        <v>3473.95</v>
      </c>
    </row>
    <row r="89" spans="1:2" x14ac:dyDescent="0.45">
      <c r="A89" s="69" t="s">
        <v>727</v>
      </c>
      <c r="B89" s="105">
        <v>2183.4499999999998</v>
      </c>
    </row>
    <row r="90" spans="1:2" x14ac:dyDescent="0.45">
      <c r="A90" s="69" t="s">
        <v>726</v>
      </c>
      <c r="B90" s="105">
        <v>65.67</v>
      </c>
    </row>
    <row r="91" spans="1:2" x14ac:dyDescent="0.45">
      <c r="A91" s="69" t="s">
        <v>725</v>
      </c>
      <c r="B91" s="105">
        <v>240</v>
      </c>
    </row>
    <row r="92" spans="1:2" x14ac:dyDescent="0.45">
      <c r="A92" s="69" t="s">
        <v>183</v>
      </c>
      <c r="B92" s="105">
        <v>6000</v>
      </c>
    </row>
    <row r="93" spans="1:2" x14ac:dyDescent="0.45">
      <c r="A93" s="69" t="s">
        <v>724</v>
      </c>
      <c r="B93" s="105">
        <v>1817.34</v>
      </c>
    </row>
    <row r="94" spans="1:2" x14ac:dyDescent="0.45">
      <c r="A94" s="69" t="s">
        <v>723</v>
      </c>
      <c r="B94" s="105">
        <v>1482.05</v>
      </c>
    </row>
    <row r="95" spans="1:2" x14ac:dyDescent="0.45">
      <c r="A95" s="69" t="s">
        <v>722</v>
      </c>
      <c r="B95" s="105">
        <v>574</v>
      </c>
    </row>
    <row r="96" spans="1:2" x14ac:dyDescent="0.45">
      <c r="A96" s="69" t="s">
        <v>721</v>
      </c>
      <c r="B96" s="105">
        <v>2500</v>
      </c>
    </row>
    <row r="97" spans="1:2" x14ac:dyDescent="0.45">
      <c r="A97" s="69" t="s">
        <v>720</v>
      </c>
      <c r="B97" s="105">
        <v>1550</v>
      </c>
    </row>
    <row r="98" spans="1:2" x14ac:dyDescent="0.45">
      <c r="A98" s="69" t="s">
        <v>719</v>
      </c>
      <c r="B98" s="105">
        <v>240</v>
      </c>
    </row>
    <row r="99" spans="1:2" x14ac:dyDescent="0.45">
      <c r="A99" s="69" t="s">
        <v>718</v>
      </c>
      <c r="B99" s="105">
        <v>450</v>
      </c>
    </row>
    <row r="100" spans="1:2" x14ac:dyDescent="0.45">
      <c r="A100" s="69" t="s">
        <v>717</v>
      </c>
      <c r="B100" s="105">
        <v>3000</v>
      </c>
    </row>
    <row r="101" spans="1:2" x14ac:dyDescent="0.45">
      <c r="A101" s="69" t="s">
        <v>716</v>
      </c>
      <c r="B101" s="105">
        <v>6465</v>
      </c>
    </row>
    <row r="102" spans="1:2" x14ac:dyDescent="0.45">
      <c r="A102" s="69" t="s">
        <v>715</v>
      </c>
      <c r="B102" s="105">
        <v>1600</v>
      </c>
    </row>
    <row r="103" spans="1:2" x14ac:dyDescent="0.45">
      <c r="A103" s="69" t="s">
        <v>714</v>
      </c>
      <c r="B103" s="105">
        <v>427.4</v>
      </c>
    </row>
    <row r="104" spans="1:2" x14ac:dyDescent="0.45">
      <c r="A104" s="69" t="s">
        <v>713</v>
      </c>
      <c r="B104" s="105">
        <v>599.14</v>
      </c>
    </row>
    <row r="105" spans="1:2" x14ac:dyDescent="0.45">
      <c r="A105" s="69" t="s">
        <v>712</v>
      </c>
      <c r="B105" s="105">
        <v>1190.05</v>
      </c>
    </row>
    <row r="106" spans="1:2" x14ac:dyDescent="0.45">
      <c r="A106" s="69" t="s">
        <v>711</v>
      </c>
      <c r="B106" s="105">
        <v>33023.85</v>
      </c>
    </row>
    <row r="107" spans="1:2" x14ac:dyDescent="0.45">
      <c r="A107" s="69" t="s">
        <v>710</v>
      </c>
      <c r="B107" s="105">
        <v>2923.2099999999996</v>
      </c>
    </row>
    <row r="108" spans="1:2" x14ac:dyDescent="0.45">
      <c r="A108" s="69" t="s">
        <v>709</v>
      </c>
      <c r="B108" s="105">
        <v>2750</v>
      </c>
    </row>
    <row r="109" spans="1:2" x14ac:dyDescent="0.45">
      <c r="A109" s="69" t="s">
        <v>708</v>
      </c>
      <c r="B109" s="105">
        <v>1133</v>
      </c>
    </row>
    <row r="110" spans="1:2" x14ac:dyDescent="0.45">
      <c r="A110" s="69" t="s">
        <v>707</v>
      </c>
      <c r="B110" s="105">
        <v>1244</v>
      </c>
    </row>
    <row r="111" spans="1:2" x14ac:dyDescent="0.45">
      <c r="A111" s="69" t="s">
        <v>706</v>
      </c>
      <c r="B111" s="105">
        <v>2093.3000000000002</v>
      </c>
    </row>
    <row r="112" spans="1:2" x14ac:dyDescent="0.45">
      <c r="A112" s="69" t="s">
        <v>705</v>
      </c>
      <c r="B112" s="105">
        <v>708.64</v>
      </c>
    </row>
    <row r="113" spans="1:2" x14ac:dyDescent="0.45">
      <c r="A113" s="69" t="s">
        <v>704</v>
      </c>
      <c r="B113" s="105">
        <v>2215</v>
      </c>
    </row>
    <row r="114" spans="1:2" x14ac:dyDescent="0.45">
      <c r="A114" s="69" t="s">
        <v>703</v>
      </c>
      <c r="B114" s="105">
        <v>47546</v>
      </c>
    </row>
    <row r="115" spans="1:2" x14ac:dyDescent="0.45">
      <c r="A115" s="68" t="s">
        <v>184</v>
      </c>
      <c r="B115" s="105">
        <v>170277.82</v>
      </c>
    </row>
    <row r="116" spans="1:2" x14ac:dyDescent="0.45">
      <c r="A116" s="69" t="s">
        <v>185</v>
      </c>
      <c r="B116" s="105">
        <v>3094</v>
      </c>
    </row>
    <row r="117" spans="1:2" x14ac:dyDescent="0.45">
      <c r="A117" s="69" t="s">
        <v>702</v>
      </c>
      <c r="B117" s="105">
        <v>2924.65</v>
      </c>
    </row>
    <row r="118" spans="1:2" x14ac:dyDescent="0.45">
      <c r="A118" s="69" t="s">
        <v>186</v>
      </c>
      <c r="B118" s="105">
        <v>1489.88</v>
      </c>
    </row>
    <row r="119" spans="1:2" x14ac:dyDescent="0.45">
      <c r="A119" s="69" t="s">
        <v>187</v>
      </c>
      <c r="B119" s="105">
        <v>18837.3</v>
      </c>
    </row>
    <row r="120" spans="1:2" x14ac:dyDescent="0.45">
      <c r="A120" s="69" t="s">
        <v>188</v>
      </c>
      <c r="B120" s="105">
        <v>5128.75</v>
      </c>
    </row>
    <row r="121" spans="1:2" x14ac:dyDescent="0.45">
      <c r="A121" s="69" t="s">
        <v>189</v>
      </c>
      <c r="B121" s="105">
        <v>45822.91</v>
      </c>
    </row>
    <row r="122" spans="1:2" x14ac:dyDescent="0.45">
      <c r="A122" s="69" t="s">
        <v>701</v>
      </c>
      <c r="B122" s="105">
        <v>6700</v>
      </c>
    </row>
    <row r="123" spans="1:2" x14ac:dyDescent="0.45">
      <c r="A123" s="69" t="s">
        <v>190</v>
      </c>
      <c r="B123" s="105">
        <v>4539.6000000000004</v>
      </c>
    </row>
    <row r="124" spans="1:2" x14ac:dyDescent="0.45">
      <c r="A124" s="69" t="s">
        <v>700</v>
      </c>
      <c r="B124" s="105">
        <v>81740.73</v>
      </c>
    </row>
    <row r="125" spans="1:2" x14ac:dyDescent="0.45">
      <c r="A125" s="68" t="s">
        <v>191</v>
      </c>
      <c r="B125" s="105">
        <v>51053.400000000009</v>
      </c>
    </row>
    <row r="126" spans="1:2" x14ac:dyDescent="0.45">
      <c r="A126" s="69" t="s">
        <v>699</v>
      </c>
      <c r="B126" s="105">
        <v>2504.39</v>
      </c>
    </row>
    <row r="127" spans="1:2" x14ac:dyDescent="0.45">
      <c r="A127" s="69" t="s">
        <v>698</v>
      </c>
      <c r="B127" s="105">
        <v>917.51</v>
      </c>
    </row>
    <row r="128" spans="1:2" x14ac:dyDescent="0.45">
      <c r="A128" s="69" t="s">
        <v>697</v>
      </c>
      <c r="B128" s="105">
        <v>191.65</v>
      </c>
    </row>
    <row r="129" spans="1:2" x14ac:dyDescent="0.45">
      <c r="A129" s="69" t="s">
        <v>696</v>
      </c>
      <c r="B129" s="105">
        <v>317.5</v>
      </c>
    </row>
    <row r="130" spans="1:2" x14ac:dyDescent="0.45">
      <c r="A130" s="69" t="s">
        <v>695</v>
      </c>
      <c r="B130" s="105">
        <v>3999</v>
      </c>
    </row>
    <row r="131" spans="1:2" x14ac:dyDescent="0.45">
      <c r="A131" s="69" t="s">
        <v>694</v>
      </c>
      <c r="B131" s="105">
        <v>438</v>
      </c>
    </row>
    <row r="132" spans="1:2" x14ac:dyDescent="0.45">
      <c r="A132" s="69" t="s">
        <v>611</v>
      </c>
      <c r="B132" s="105">
        <v>696.1</v>
      </c>
    </row>
    <row r="133" spans="1:2" x14ac:dyDescent="0.45">
      <c r="A133" s="69" t="s">
        <v>693</v>
      </c>
      <c r="B133" s="105">
        <v>535</v>
      </c>
    </row>
    <row r="134" spans="1:2" x14ac:dyDescent="0.45">
      <c r="A134" s="69" t="s">
        <v>692</v>
      </c>
      <c r="B134" s="105">
        <v>424</v>
      </c>
    </row>
    <row r="135" spans="1:2" x14ac:dyDescent="0.45">
      <c r="A135" s="69" t="s">
        <v>691</v>
      </c>
      <c r="B135" s="105">
        <v>456.5</v>
      </c>
    </row>
    <row r="136" spans="1:2" x14ac:dyDescent="0.45">
      <c r="A136" s="69" t="s">
        <v>690</v>
      </c>
      <c r="B136" s="105">
        <v>9582.7100000000009</v>
      </c>
    </row>
    <row r="137" spans="1:2" x14ac:dyDescent="0.45">
      <c r="A137" s="69" t="s">
        <v>689</v>
      </c>
      <c r="B137" s="105">
        <v>547.09</v>
      </c>
    </row>
    <row r="138" spans="1:2" x14ac:dyDescent="0.45">
      <c r="A138" s="69" t="s">
        <v>688</v>
      </c>
      <c r="B138" s="105">
        <v>13916.96</v>
      </c>
    </row>
    <row r="139" spans="1:2" x14ac:dyDescent="0.45">
      <c r="A139" s="69" t="s">
        <v>687</v>
      </c>
      <c r="B139" s="105">
        <v>1535</v>
      </c>
    </row>
    <row r="140" spans="1:2" x14ac:dyDescent="0.45">
      <c r="A140" s="69" t="s">
        <v>686</v>
      </c>
      <c r="B140" s="105">
        <v>255</v>
      </c>
    </row>
    <row r="141" spans="1:2" x14ac:dyDescent="0.45">
      <c r="A141" s="69" t="s">
        <v>685</v>
      </c>
      <c r="B141" s="105">
        <v>1347.05</v>
      </c>
    </row>
    <row r="142" spans="1:2" x14ac:dyDescent="0.45">
      <c r="A142" s="69" t="s">
        <v>684</v>
      </c>
      <c r="B142" s="105">
        <v>192.3</v>
      </c>
    </row>
    <row r="143" spans="1:2" x14ac:dyDescent="0.45">
      <c r="A143" s="69" t="s">
        <v>683</v>
      </c>
      <c r="B143" s="105">
        <v>135.69</v>
      </c>
    </row>
    <row r="144" spans="1:2" x14ac:dyDescent="0.45">
      <c r="A144" s="69" t="s">
        <v>682</v>
      </c>
      <c r="B144" s="105">
        <v>430</v>
      </c>
    </row>
    <row r="145" spans="1:2" x14ac:dyDescent="0.45">
      <c r="A145" s="69" t="s">
        <v>681</v>
      </c>
      <c r="B145" s="105">
        <v>894.24</v>
      </c>
    </row>
    <row r="146" spans="1:2" x14ac:dyDescent="0.45">
      <c r="A146" s="69" t="s">
        <v>192</v>
      </c>
      <c r="B146" s="105">
        <v>6000</v>
      </c>
    </row>
    <row r="147" spans="1:2" x14ac:dyDescent="0.45">
      <c r="A147" s="69" t="s">
        <v>680</v>
      </c>
      <c r="B147" s="105">
        <v>3735</v>
      </c>
    </row>
    <row r="148" spans="1:2" x14ac:dyDescent="0.45">
      <c r="A148" s="69" t="s">
        <v>679</v>
      </c>
      <c r="B148" s="105">
        <v>2002.7099999999998</v>
      </c>
    </row>
    <row r="149" spans="1:2" x14ac:dyDescent="0.45">
      <c r="A149" s="68" t="s">
        <v>193</v>
      </c>
      <c r="B149" s="105">
        <v>426985.56000000006</v>
      </c>
    </row>
    <row r="150" spans="1:2" x14ac:dyDescent="0.45">
      <c r="A150" s="69" t="s">
        <v>194</v>
      </c>
      <c r="B150" s="105">
        <v>216909.63</v>
      </c>
    </row>
    <row r="151" spans="1:2" x14ac:dyDescent="0.45">
      <c r="A151" s="69" t="s">
        <v>195</v>
      </c>
      <c r="B151" s="105">
        <v>129139.53</v>
      </c>
    </row>
    <row r="152" spans="1:2" x14ac:dyDescent="0.45">
      <c r="A152" s="69" t="s">
        <v>678</v>
      </c>
      <c r="B152" s="105">
        <v>1690</v>
      </c>
    </row>
    <row r="153" spans="1:2" x14ac:dyDescent="0.45">
      <c r="A153" s="69" t="s">
        <v>196</v>
      </c>
      <c r="B153" s="105">
        <v>408.5</v>
      </c>
    </row>
    <row r="154" spans="1:2" x14ac:dyDescent="0.45">
      <c r="A154" s="69" t="s">
        <v>677</v>
      </c>
      <c r="B154" s="105">
        <v>36004.5</v>
      </c>
    </row>
    <row r="155" spans="1:2" x14ac:dyDescent="0.45">
      <c r="A155" s="69" t="s">
        <v>197</v>
      </c>
      <c r="B155" s="105">
        <v>581.4</v>
      </c>
    </row>
    <row r="156" spans="1:2" x14ac:dyDescent="0.45">
      <c r="A156" s="69" t="s">
        <v>676</v>
      </c>
      <c r="B156" s="105">
        <v>1440</v>
      </c>
    </row>
    <row r="157" spans="1:2" x14ac:dyDescent="0.45">
      <c r="A157" s="69" t="s">
        <v>198</v>
      </c>
      <c r="B157" s="105">
        <v>40812</v>
      </c>
    </row>
    <row r="158" spans="1:2" x14ac:dyDescent="0.45">
      <c r="A158" s="68" t="s">
        <v>199</v>
      </c>
      <c r="B158" s="105">
        <v>83331.76999999999</v>
      </c>
    </row>
    <row r="159" spans="1:2" x14ac:dyDescent="0.45">
      <c r="A159" s="69" t="s">
        <v>194</v>
      </c>
      <c r="B159" s="105">
        <v>2938.77</v>
      </c>
    </row>
    <row r="160" spans="1:2" x14ac:dyDescent="0.45">
      <c r="A160" s="69" t="s">
        <v>195</v>
      </c>
      <c r="B160" s="105">
        <v>1394</v>
      </c>
    </row>
    <row r="161" spans="1:2" x14ac:dyDescent="0.45">
      <c r="A161" s="69" t="s">
        <v>675</v>
      </c>
      <c r="B161" s="105">
        <v>3530</v>
      </c>
    </row>
    <row r="162" spans="1:2" x14ac:dyDescent="0.45">
      <c r="A162" s="69" t="s">
        <v>674</v>
      </c>
      <c r="B162" s="105">
        <v>3162</v>
      </c>
    </row>
    <row r="163" spans="1:2" x14ac:dyDescent="0.45">
      <c r="A163" s="69" t="s">
        <v>673</v>
      </c>
      <c r="B163" s="105">
        <v>3488</v>
      </c>
    </row>
    <row r="164" spans="1:2" x14ac:dyDescent="0.45">
      <c r="A164" s="69" t="s">
        <v>672</v>
      </c>
      <c r="B164" s="105">
        <v>237.45</v>
      </c>
    </row>
    <row r="165" spans="1:2" x14ac:dyDescent="0.45">
      <c r="A165" s="69" t="s">
        <v>671</v>
      </c>
      <c r="B165" s="105">
        <v>453.71</v>
      </c>
    </row>
    <row r="166" spans="1:2" x14ac:dyDescent="0.45">
      <c r="A166" s="69" t="s">
        <v>200</v>
      </c>
      <c r="B166" s="105">
        <v>11133</v>
      </c>
    </row>
    <row r="167" spans="1:2" x14ac:dyDescent="0.45">
      <c r="A167" s="69" t="s">
        <v>670</v>
      </c>
      <c r="B167" s="105">
        <v>1329</v>
      </c>
    </row>
    <row r="168" spans="1:2" x14ac:dyDescent="0.45">
      <c r="A168" s="69" t="s">
        <v>669</v>
      </c>
      <c r="B168" s="105">
        <v>582.73</v>
      </c>
    </row>
    <row r="169" spans="1:2" x14ac:dyDescent="0.45">
      <c r="A169" s="69" t="s">
        <v>668</v>
      </c>
      <c r="B169" s="105">
        <v>832</v>
      </c>
    </row>
    <row r="170" spans="1:2" x14ac:dyDescent="0.45">
      <c r="A170" s="69" t="s">
        <v>667</v>
      </c>
      <c r="B170" s="105">
        <v>2525.8000000000002</v>
      </c>
    </row>
    <row r="171" spans="1:2" x14ac:dyDescent="0.45">
      <c r="A171" s="69" t="s">
        <v>666</v>
      </c>
      <c r="B171" s="105">
        <v>23346.129999999997</v>
      </c>
    </row>
    <row r="172" spans="1:2" x14ac:dyDescent="0.45">
      <c r="A172" s="69" t="s">
        <v>665</v>
      </c>
      <c r="B172" s="105">
        <v>1136.25</v>
      </c>
    </row>
    <row r="173" spans="1:2" x14ac:dyDescent="0.45">
      <c r="A173" s="69" t="s">
        <v>664</v>
      </c>
      <c r="B173" s="105">
        <v>12500</v>
      </c>
    </row>
    <row r="174" spans="1:2" x14ac:dyDescent="0.45">
      <c r="A174" s="69" t="s">
        <v>663</v>
      </c>
      <c r="B174" s="105">
        <v>41.95</v>
      </c>
    </row>
    <row r="175" spans="1:2" x14ac:dyDescent="0.45">
      <c r="A175" s="69" t="s">
        <v>662</v>
      </c>
      <c r="B175" s="105">
        <v>9081.48</v>
      </c>
    </row>
    <row r="176" spans="1:2" x14ac:dyDescent="0.45">
      <c r="A176" s="69" t="s">
        <v>661</v>
      </c>
      <c r="B176" s="105">
        <v>319.5</v>
      </c>
    </row>
    <row r="177" spans="1:2" x14ac:dyDescent="0.45">
      <c r="A177" s="69" t="s">
        <v>660</v>
      </c>
      <c r="B177" s="105">
        <v>5300</v>
      </c>
    </row>
    <row r="178" spans="1:2" x14ac:dyDescent="0.45">
      <c r="A178" s="68" t="s">
        <v>201</v>
      </c>
      <c r="B178" s="105">
        <v>524048.35000000009</v>
      </c>
    </row>
    <row r="179" spans="1:2" x14ac:dyDescent="0.45">
      <c r="A179" s="69" t="s">
        <v>659</v>
      </c>
      <c r="B179" s="105">
        <v>79.989999999999995</v>
      </c>
    </row>
    <row r="180" spans="1:2" x14ac:dyDescent="0.45">
      <c r="A180" s="69" t="s">
        <v>658</v>
      </c>
      <c r="B180" s="105">
        <v>297</v>
      </c>
    </row>
    <row r="181" spans="1:2" x14ac:dyDescent="0.45">
      <c r="A181" s="69" t="s">
        <v>657</v>
      </c>
      <c r="B181" s="105">
        <v>5153.4799999999996</v>
      </c>
    </row>
    <row r="182" spans="1:2" x14ac:dyDescent="0.45">
      <c r="A182" s="69" t="s">
        <v>656</v>
      </c>
      <c r="B182" s="105">
        <v>61.05</v>
      </c>
    </row>
    <row r="183" spans="1:2" x14ac:dyDescent="0.45">
      <c r="A183" s="69" t="s">
        <v>655</v>
      </c>
      <c r="B183" s="105">
        <v>602.1</v>
      </c>
    </row>
    <row r="184" spans="1:2" x14ac:dyDescent="0.45">
      <c r="A184" s="69" t="s">
        <v>204</v>
      </c>
      <c r="B184" s="105">
        <v>1274.5</v>
      </c>
    </row>
    <row r="185" spans="1:2" x14ac:dyDescent="0.45">
      <c r="A185" s="69" t="s">
        <v>654</v>
      </c>
      <c r="B185" s="105">
        <v>50</v>
      </c>
    </row>
    <row r="186" spans="1:2" x14ac:dyDescent="0.45">
      <c r="A186" s="69" t="s">
        <v>653</v>
      </c>
      <c r="B186" s="105">
        <v>1435.86</v>
      </c>
    </row>
    <row r="187" spans="1:2" x14ac:dyDescent="0.45">
      <c r="A187" s="69" t="s">
        <v>652</v>
      </c>
      <c r="B187" s="105">
        <v>341</v>
      </c>
    </row>
    <row r="188" spans="1:2" x14ac:dyDescent="0.45">
      <c r="A188" s="69" t="s">
        <v>651</v>
      </c>
      <c r="B188" s="105">
        <v>138.16</v>
      </c>
    </row>
    <row r="189" spans="1:2" x14ac:dyDescent="0.45">
      <c r="A189" s="69" t="s">
        <v>650</v>
      </c>
      <c r="B189" s="105">
        <v>1516.95</v>
      </c>
    </row>
    <row r="190" spans="1:2" x14ac:dyDescent="0.45">
      <c r="A190" s="69" t="s">
        <v>649</v>
      </c>
      <c r="B190" s="105">
        <v>822</v>
      </c>
    </row>
    <row r="191" spans="1:2" x14ac:dyDescent="0.45">
      <c r="A191" s="69" t="s">
        <v>648</v>
      </c>
      <c r="B191" s="105">
        <v>1947.2</v>
      </c>
    </row>
    <row r="192" spans="1:2" x14ac:dyDescent="0.45">
      <c r="A192" s="69" t="s">
        <v>647</v>
      </c>
      <c r="B192" s="105">
        <v>137</v>
      </c>
    </row>
    <row r="193" spans="1:2" x14ac:dyDescent="0.45">
      <c r="A193" s="69" t="s">
        <v>646</v>
      </c>
      <c r="B193" s="105">
        <v>4469.72</v>
      </c>
    </row>
    <row r="194" spans="1:2" x14ac:dyDescent="0.45">
      <c r="A194" s="69" t="s">
        <v>645</v>
      </c>
      <c r="B194" s="105">
        <v>300.3</v>
      </c>
    </row>
    <row r="195" spans="1:2" x14ac:dyDescent="0.45">
      <c r="A195" s="69" t="s">
        <v>644</v>
      </c>
      <c r="B195" s="105">
        <v>125</v>
      </c>
    </row>
    <row r="196" spans="1:2" x14ac:dyDescent="0.45">
      <c r="A196" s="69" t="s">
        <v>643</v>
      </c>
      <c r="B196" s="105">
        <v>13593.06</v>
      </c>
    </row>
    <row r="197" spans="1:2" x14ac:dyDescent="0.45">
      <c r="A197" s="69" t="s">
        <v>642</v>
      </c>
      <c r="B197" s="105">
        <v>3172.02</v>
      </c>
    </row>
    <row r="198" spans="1:2" x14ac:dyDescent="0.45">
      <c r="A198" s="69" t="s">
        <v>641</v>
      </c>
      <c r="B198" s="105">
        <v>125.49000000000001</v>
      </c>
    </row>
    <row r="199" spans="1:2" x14ac:dyDescent="0.45">
      <c r="A199" s="69" t="s">
        <v>640</v>
      </c>
      <c r="B199" s="105">
        <v>311.5</v>
      </c>
    </row>
    <row r="200" spans="1:2" x14ac:dyDescent="0.45">
      <c r="A200" s="69" t="s">
        <v>639</v>
      </c>
      <c r="B200" s="105">
        <v>627.65</v>
      </c>
    </row>
    <row r="201" spans="1:2" x14ac:dyDescent="0.45">
      <c r="A201" s="69" t="s">
        <v>638</v>
      </c>
      <c r="B201" s="105">
        <v>8010</v>
      </c>
    </row>
    <row r="202" spans="1:2" x14ac:dyDescent="0.45">
      <c r="A202" s="69" t="s">
        <v>637</v>
      </c>
      <c r="B202" s="105">
        <v>2657</v>
      </c>
    </row>
    <row r="203" spans="1:2" x14ac:dyDescent="0.45">
      <c r="A203" s="69" t="s">
        <v>636</v>
      </c>
      <c r="B203" s="105">
        <v>111.41</v>
      </c>
    </row>
    <row r="204" spans="1:2" x14ac:dyDescent="0.45">
      <c r="A204" s="69" t="s">
        <v>635</v>
      </c>
      <c r="B204" s="105">
        <v>207</v>
      </c>
    </row>
    <row r="205" spans="1:2" x14ac:dyDescent="0.45">
      <c r="A205" s="69" t="s">
        <v>634</v>
      </c>
      <c r="B205" s="105">
        <v>7423.25</v>
      </c>
    </row>
    <row r="206" spans="1:2" x14ac:dyDescent="0.45">
      <c r="A206" s="69" t="s">
        <v>633</v>
      </c>
      <c r="B206" s="105">
        <v>15740.25</v>
      </c>
    </row>
    <row r="207" spans="1:2" x14ac:dyDescent="0.45">
      <c r="A207" s="69" t="s">
        <v>632</v>
      </c>
      <c r="B207" s="105">
        <v>1497</v>
      </c>
    </row>
    <row r="208" spans="1:2" x14ac:dyDescent="0.45">
      <c r="A208" s="69" t="s">
        <v>631</v>
      </c>
      <c r="B208" s="105">
        <v>7039.7</v>
      </c>
    </row>
    <row r="209" spans="1:2" x14ac:dyDescent="0.45">
      <c r="A209" s="69" t="s">
        <v>630</v>
      </c>
      <c r="B209" s="105">
        <v>5033.57</v>
      </c>
    </row>
    <row r="210" spans="1:2" x14ac:dyDescent="0.45">
      <c r="A210" s="69" t="s">
        <v>629</v>
      </c>
      <c r="B210" s="105">
        <v>2000</v>
      </c>
    </row>
    <row r="211" spans="1:2" x14ac:dyDescent="0.45">
      <c r="A211" s="69" t="s">
        <v>628</v>
      </c>
      <c r="B211" s="105">
        <v>257.45999999999998</v>
      </c>
    </row>
    <row r="212" spans="1:2" x14ac:dyDescent="0.45">
      <c r="A212" s="69" t="s">
        <v>627</v>
      </c>
      <c r="B212" s="105">
        <v>139.91999999999999</v>
      </c>
    </row>
    <row r="213" spans="1:2" x14ac:dyDescent="0.45">
      <c r="A213" s="69" t="s">
        <v>626</v>
      </c>
      <c r="B213" s="105">
        <v>42.05</v>
      </c>
    </row>
    <row r="214" spans="1:2" x14ac:dyDescent="0.45">
      <c r="A214" s="69" t="s">
        <v>625</v>
      </c>
      <c r="B214" s="105">
        <v>59.97</v>
      </c>
    </row>
    <row r="215" spans="1:2" x14ac:dyDescent="0.45">
      <c r="A215" s="69" t="s">
        <v>624</v>
      </c>
      <c r="B215" s="105">
        <v>1627.38</v>
      </c>
    </row>
    <row r="216" spans="1:2" x14ac:dyDescent="0.45">
      <c r="A216" s="69" t="s">
        <v>623</v>
      </c>
      <c r="B216" s="105">
        <v>5598.3600000000006</v>
      </c>
    </row>
    <row r="217" spans="1:2" x14ac:dyDescent="0.45">
      <c r="A217" s="69" t="s">
        <v>622</v>
      </c>
      <c r="B217" s="105">
        <v>1092.3499999999999</v>
      </c>
    </row>
    <row r="218" spans="1:2" x14ac:dyDescent="0.45">
      <c r="A218" s="69" t="s">
        <v>621</v>
      </c>
      <c r="B218" s="105">
        <v>629</v>
      </c>
    </row>
    <row r="219" spans="1:2" x14ac:dyDescent="0.45">
      <c r="A219" s="69" t="s">
        <v>620</v>
      </c>
      <c r="B219" s="105">
        <v>1795</v>
      </c>
    </row>
    <row r="220" spans="1:2" x14ac:dyDescent="0.45">
      <c r="A220" s="69" t="s">
        <v>619</v>
      </c>
      <c r="B220" s="105">
        <v>727.91</v>
      </c>
    </row>
    <row r="221" spans="1:2" x14ac:dyDescent="0.45">
      <c r="A221" s="69" t="s">
        <v>618</v>
      </c>
      <c r="B221" s="105">
        <v>415</v>
      </c>
    </row>
    <row r="222" spans="1:2" x14ac:dyDescent="0.45">
      <c r="A222" s="69" t="s">
        <v>617</v>
      </c>
      <c r="B222" s="105">
        <v>14764</v>
      </c>
    </row>
    <row r="223" spans="1:2" x14ac:dyDescent="0.45">
      <c r="A223" s="69" t="s">
        <v>616</v>
      </c>
      <c r="B223" s="105">
        <v>1009.4</v>
      </c>
    </row>
    <row r="224" spans="1:2" x14ac:dyDescent="0.45">
      <c r="A224" s="69" t="s">
        <v>615</v>
      </c>
      <c r="B224" s="105">
        <v>347</v>
      </c>
    </row>
    <row r="225" spans="1:2" x14ac:dyDescent="0.45">
      <c r="A225" s="69" t="s">
        <v>614</v>
      </c>
      <c r="B225" s="105">
        <v>214.02</v>
      </c>
    </row>
    <row r="226" spans="1:2" x14ac:dyDescent="0.45">
      <c r="A226" s="69" t="s">
        <v>613</v>
      </c>
      <c r="B226" s="105">
        <v>449.73</v>
      </c>
    </row>
    <row r="227" spans="1:2" x14ac:dyDescent="0.45">
      <c r="A227" s="69" t="s">
        <v>612</v>
      </c>
      <c r="B227" s="105">
        <v>99.490000000000009</v>
      </c>
    </row>
    <row r="228" spans="1:2" x14ac:dyDescent="0.45">
      <c r="A228" s="69" t="s">
        <v>611</v>
      </c>
      <c r="B228" s="105">
        <v>664.73</v>
      </c>
    </row>
    <row r="229" spans="1:2" x14ac:dyDescent="0.45">
      <c r="A229" s="69" t="s">
        <v>610</v>
      </c>
      <c r="B229" s="105">
        <v>35.549999999999997</v>
      </c>
    </row>
    <row r="230" spans="1:2" x14ac:dyDescent="0.45">
      <c r="A230" s="69" t="s">
        <v>609</v>
      </c>
      <c r="B230" s="105">
        <v>620</v>
      </c>
    </row>
    <row r="231" spans="1:2" x14ac:dyDescent="0.45">
      <c r="A231" s="69" t="s">
        <v>608</v>
      </c>
      <c r="B231" s="105">
        <v>9294.58</v>
      </c>
    </row>
    <row r="232" spans="1:2" x14ac:dyDescent="0.45">
      <c r="A232" s="69" t="s">
        <v>607</v>
      </c>
      <c r="B232" s="105">
        <v>958</v>
      </c>
    </row>
    <row r="233" spans="1:2" x14ac:dyDescent="0.45">
      <c r="A233" s="69" t="s">
        <v>606</v>
      </c>
      <c r="B233" s="105">
        <v>2609.73</v>
      </c>
    </row>
    <row r="234" spans="1:2" x14ac:dyDescent="0.45">
      <c r="A234" s="69" t="s">
        <v>605</v>
      </c>
      <c r="B234" s="105">
        <v>12505.78</v>
      </c>
    </row>
    <row r="235" spans="1:2" x14ac:dyDescent="0.45">
      <c r="A235" s="69" t="s">
        <v>604</v>
      </c>
      <c r="B235" s="105">
        <v>667.54</v>
      </c>
    </row>
    <row r="236" spans="1:2" x14ac:dyDescent="0.45">
      <c r="A236" s="69" t="s">
        <v>603</v>
      </c>
      <c r="B236" s="105">
        <v>226</v>
      </c>
    </row>
    <row r="237" spans="1:2" x14ac:dyDescent="0.45">
      <c r="A237" s="69" t="s">
        <v>602</v>
      </c>
      <c r="B237" s="105">
        <v>10.55</v>
      </c>
    </row>
    <row r="238" spans="1:2" x14ac:dyDescent="0.45">
      <c r="A238" s="69" t="s">
        <v>601</v>
      </c>
      <c r="B238" s="105">
        <v>98.14</v>
      </c>
    </row>
    <row r="239" spans="1:2" x14ac:dyDescent="0.45">
      <c r="A239" s="69" t="s">
        <v>600</v>
      </c>
      <c r="B239" s="105">
        <v>6575.4</v>
      </c>
    </row>
    <row r="240" spans="1:2" x14ac:dyDescent="0.45">
      <c r="A240" s="69" t="s">
        <v>599</v>
      </c>
      <c r="B240" s="105">
        <v>-3.32</v>
      </c>
    </row>
    <row r="241" spans="1:2" x14ac:dyDescent="0.45">
      <c r="A241" s="69" t="s">
        <v>598</v>
      </c>
      <c r="B241" s="105">
        <v>420</v>
      </c>
    </row>
    <row r="242" spans="1:2" x14ac:dyDescent="0.45">
      <c r="A242" s="69" t="s">
        <v>597</v>
      </c>
      <c r="B242" s="105">
        <v>775.95</v>
      </c>
    </row>
    <row r="243" spans="1:2" x14ac:dyDescent="0.45">
      <c r="A243" s="69" t="s">
        <v>596</v>
      </c>
      <c r="B243" s="105">
        <v>421.37</v>
      </c>
    </row>
    <row r="244" spans="1:2" x14ac:dyDescent="0.45">
      <c r="A244" s="69" t="s">
        <v>595</v>
      </c>
      <c r="B244" s="105">
        <v>405.33</v>
      </c>
    </row>
    <row r="245" spans="1:2" x14ac:dyDescent="0.45">
      <c r="A245" s="69" t="s">
        <v>594</v>
      </c>
      <c r="B245" s="105">
        <v>3168</v>
      </c>
    </row>
    <row r="246" spans="1:2" x14ac:dyDescent="0.45">
      <c r="A246" s="69" t="s">
        <v>593</v>
      </c>
      <c r="B246" s="105">
        <v>2324.1999999999998</v>
      </c>
    </row>
    <row r="247" spans="1:2" x14ac:dyDescent="0.45">
      <c r="A247" s="69" t="s">
        <v>592</v>
      </c>
      <c r="B247" s="105">
        <v>237.51</v>
      </c>
    </row>
    <row r="248" spans="1:2" x14ac:dyDescent="0.45">
      <c r="A248" s="69" t="s">
        <v>591</v>
      </c>
      <c r="B248" s="105">
        <v>286.74</v>
      </c>
    </row>
    <row r="249" spans="1:2" x14ac:dyDescent="0.45">
      <c r="A249" s="69" t="s">
        <v>590</v>
      </c>
      <c r="B249" s="105">
        <v>1503.3400000000001</v>
      </c>
    </row>
    <row r="250" spans="1:2" x14ac:dyDescent="0.45">
      <c r="A250" s="69" t="s">
        <v>589</v>
      </c>
      <c r="B250" s="105">
        <v>423</v>
      </c>
    </row>
    <row r="251" spans="1:2" x14ac:dyDescent="0.45">
      <c r="A251" s="69" t="s">
        <v>588</v>
      </c>
      <c r="B251" s="105">
        <v>5562.01</v>
      </c>
    </row>
    <row r="252" spans="1:2" x14ac:dyDescent="0.45">
      <c r="A252" s="69" t="s">
        <v>587</v>
      </c>
      <c r="B252" s="105">
        <v>2092.81</v>
      </c>
    </row>
    <row r="253" spans="1:2" x14ac:dyDescent="0.45">
      <c r="A253" s="69" t="s">
        <v>586</v>
      </c>
      <c r="B253" s="105">
        <v>273.13</v>
      </c>
    </row>
    <row r="254" spans="1:2" x14ac:dyDescent="0.45">
      <c r="A254" s="69" t="s">
        <v>585</v>
      </c>
      <c r="B254" s="105">
        <v>149</v>
      </c>
    </row>
    <row r="255" spans="1:2" x14ac:dyDescent="0.45">
      <c r="A255" s="69" t="s">
        <v>584</v>
      </c>
      <c r="B255" s="105">
        <v>76.81</v>
      </c>
    </row>
    <row r="256" spans="1:2" x14ac:dyDescent="0.45">
      <c r="A256" s="69" t="s">
        <v>435</v>
      </c>
      <c r="B256" s="105">
        <v>26338.11</v>
      </c>
    </row>
    <row r="257" spans="1:2" x14ac:dyDescent="0.45">
      <c r="A257" s="69" t="s">
        <v>583</v>
      </c>
      <c r="B257" s="105">
        <v>768</v>
      </c>
    </row>
    <row r="258" spans="1:2" x14ac:dyDescent="0.45">
      <c r="A258" s="69" t="s">
        <v>582</v>
      </c>
      <c r="B258" s="105">
        <v>562.02</v>
      </c>
    </row>
    <row r="259" spans="1:2" x14ac:dyDescent="0.45">
      <c r="A259" s="69" t="s">
        <v>581</v>
      </c>
      <c r="B259" s="105">
        <v>3726.16</v>
      </c>
    </row>
    <row r="260" spans="1:2" x14ac:dyDescent="0.45">
      <c r="A260" s="69" t="s">
        <v>580</v>
      </c>
      <c r="B260" s="105">
        <v>194.84</v>
      </c>
    </row>
    <row r="261" spans="1:2" x14ac:dyDescent="0.45">
      <c r="A261" s="69" t="s">
        <v>579</v>
      </c>
      <c r="B261" s="105">
        <v>4150.57</v>
      </c>
    </row>
    <row r="262" spans="1:2" x14ac:dyDescent="0.45">
      <c r="A262" s="69" t="s">
        <v>578</v>
      </c>
      <c r="B262" s="105">
        <v>6066</v>
      </c>
    </row>
    <row r="263" spans="1:2" x14ac:dyDescent="0.45">
      <c r="A263" s="69" t="s">
        <v>577</v>
      </c>
      <c r="B263" s="105">
        <v>125</v>
      </c>
    </row>
    <row r="264" spans="1:2" x14ac:dyDescent="0.45">
      <c r="A264" s="69" t="s">
        <v>576</v>
      </c>
      <c r="B264" s="105">
        <v>650</v>
      </c>
    </row>
    <row r="265" spans="1:2" x14ac:dyDescent="0.45">
      <c r="A265" s="69" t="s">
        <v>575</v>
      </c>
      <c r="B265" s="105">
        <v>3117.8</v>
      </c>
    </row>
    <row r="266" spans="1:2" x14ac:dyDescent="0.45">
      <c r="A266" s="69" t="s">
        <v>574</v>
      </c>
      <c r="B266" s="105">
        <v>2402.3000000000002</v>
      </c>
    </row>
    <row r="267" spans="1:2" x14ac:dyDescent="0.45">
      <c r="A267" s="69" t="s">
        <v>573</v>
      </c>
      <c r="B267" s="105">
        <v>762</v>
      </c>
    </row>
    <row r="268" spans="1:2" x14ac:dyDescent="0.45">
      <c r="A268" s="69" t="s">
        <v>572</v>
      </c>
      <c r="B268" s="105">
        <v>306</v>
      </c>
    </row>
    <row r="269" spans="1:2" x14ac:dyDescent="0.45">
      <c r="A269" s="69" t="s">
        <v>571</v>
      </c>
      <c r="B269" s="105">
        <v>28039.75</v>
      </c>
    </row>
    <row r="270" spans="1:2" x14ac:dyDescent="0.45">
      <c r="A270" s="69" t="s">
        <v>570</v>
      </c>
      <c r="B270" s="105">
        <v>763.88</v>
      </c>
    </row>
    <row r="271" spans="1:2" x14ac:dyDescent="0.45">
      <c r="A271" s="69" t="s">
        <v>569</v>
      </c>
      <c r="B271" s="105">
        <v>20</v>
      </c>
    </row>
    <row r="272" spans="1:2" x14ac:dyDescent="0.45">
      <c r="A272" s="69" t="s">
        <v>568</v>
      </c>
      <c r="B272" s="105">
        <v>1539.78</v>
      </c>
    </row>
    <row r="273" spans="1:2" x14ac:dyDescent="0.45">
      <c r="A273" s="69" t="s">
        <v>567</v>
      </c>
      <c r="B273" s="105">
        <v>320.64999999999998</v>
      </c>
    </row>
    <row r="274" spans="1:2" x14ac:dyDescent="0.45">
      <c r="A274" s="69" t="s">
        <v>566</v>
      </c>
      <c r="B274" s="105">
        <v>415.58</v>
      </c>
    </row>
    <row r="275" spans="1:2" x14ac:dyDescent="0.45">
      <c r="A275" s="69" t="s">
        <v>565</v>
      </c>
      <c r="B275" s="105">
        <v>156</v>
      </c>
    </row>
    <row r="276" spans="1:2" x14ac:dyDescent="0.45">
      <c r="A276" s="69" t="s">
        <v>564</v>
      </c>
      <c r="B276" s="105">
        <v>8139.43</v>
      </c>
    </row>
    <row r="277" spans="1:2" x14ac:dyDescent="0.45">
      <c r="A277" s="69" t="s">
        <v>563</v>
      </c>
      <c r="B277" s="105">
        <v>2679.32</v>
      </c>
    </row>
    <row r="278" spans="1:2" x14ac:dyDescent="0.45">
      <c r="A278" s="69" t="s">
        <v>562</v>
      </c>
      <c r="B278" s="105">
        <v>1013.6</v>
      </c>
    </row>
    <row r="279" spans="1:2" x14ac:dyDescent="0.45">
      <c r="A279" s="69" t="s">
        <v>561</v>
      </c>
      <c r="B279" s="105">
        <v>754.15</v>
      </c>
    </row>
    <row r="280" spans="1:2" x14ac:dyDescent="0.45">
      <c r="A280" s="69" t="s">
        <v>560</v>
      </c>
      <c r="B280" s="105">
        <v>1703.63</v>
      </c>
    </row>
    <row r="281" spans="1:2" x14ac:dyDescent="0.45">
      <c r="A281" s="69" t="s">
        <v>559</v>
      </c>
      <c r="B281" s="105">
        <v>2535.06</v>
      </c>
    </row>
    <row r="282" spans="1:2" x14ac:dyDescent="0.45">
      <c r="A282" s="69" t="s">
        <v>558</v>
      </c>
      <c r="B282" s="105">
        <v>69.75</v>
      </c>
    </row>
    <row r="283" spans="1:2" x14ac:dyDescent="0.45">
      <c r="A283" s="69" t="s">
        <v>557</v>
      </c>
      <c r="B283" s="105">
        <v>69.06</v>
      </c>
    </row>
    <row r="284" spans="1:2" x14ac:dyDescent="0.45">
      <c r="A284" s="69" t="s">
        <v>556</v>
      </c>
      <c r="B284" s="105">
        <v>216.95</v>
      </c>
    </row>
    <row r="285" spans="1:2" x14ac:dyDescent="0.45">
      <c r="A285" s="69" t="s">
        <v>555</v>
      </c>
      <c r="B285" s="105">
        <v>103.87</v>
      </c>
    </row>
    <row r="286" spans="1:2" x14ac:dyDescent="0.45">
      <c r="A286" s="69" t="s">
        <v>554</v>
      </c>
      <c r="B286" s="105">
        <v>1509.4</v>
      </c>
    </row>
    <row r="287" spans="1:2" x14ac:dyDescent="0.45">
      <c r="A287" s="69" t="s">
        <v>553</v>
      </c>
      <c r="B287" s="105">
        <v>62.65</v>
      </c>
    </row>
    <row r="288" spans="1:2" x14ac:dyDescent="0.45">
      <c r="A288" s="69" t="s">
        <v>552</v>
      </c>
      <c r="B288" s="105">
        <v>4414</v>
      </c>
    </row>
    <row r="289" spans="1:2" x14ac:dyDescent="0.45">
      <c r="A289" s="69" t="s">
        <v>551</v>
      </c>
      <c r="B289" s="105">
        <v>350.02</v>
      </c>
    </row>
    <row r="290" spans="1:2" x14ac:dyDescent="0.45">
      <c r="A290" s="69" t="s">
        <v>550</v>
      </c>
      <c r="B290" s="105">
        <v>508.86</v>
      </c>
    </row>
    <row r="291" spans="1:2" x14ac:dyDescent="0.45">
      <c r="A291" s="69" t="s">
        <v>549</v>
      </c>
      <c r="B291" s="105">
        <v>150</v>
      </c>
    </row>
    <row r="292" spans="1:2" x14ac:dyDescent="0.45">
      <c r="A292" s="69" t="s">
        <v>548</v>
      </c>
      <c r="B292" s="105">
        <v>90.87</v>
      </c>
    </row>
    <row r="293" spans="1:2" x14ac:dyDescent="0.45">
      <c r="A293" s="69" t="s">
        <v>547</v>
      </c>
      <c r="B293" s="105">
        <v>359.7</v>
      </c>
    </row>
    <row r="294" spans="1:2" x14ac:dyDescent="0.45">
      <c r="A294" s="69" t="s">
        <v>546</v>
      </c>
      <c r="B294" s="105">
        <v>587.24</v>
      </c>
    </row>
    <row r="295" spans="1:2" x14ac:dyDescent="0.45">
      <c r="A295" s="69" t="s">
        <v>545</v>
      </c>
      <c r="B295" s="105">
        <v>1180</v>
      </c>
    </row>
    <row r="296" spans="1:2" x14ac:dyDescent="0.45">
      <c r="A296" s="69" t="s">
        <v>544</v>
      </c>
      <c r="B296" s="105">
        <v>237.76</v>
      </c>
    </row>
    <row r="297" spans="1:2" x14ac:dyDescent="0.45">
      <c r="A297" s="69" t="s">
        <v>451</v>
      </c>
      <c r="B297" s="105">
        <v>8334.6200000000008</v>
      </c>
    </row>
    <row r="298" spans="1:2" x14ac:dyDescent="0.45">
      <c r="A298" s="69" t="s">
        <v>543</v>
      </c>
      <c r="B298" s="105">
        <v>1416</v>
      </c>
    </row>
    <row r="299" spans="1:2" x14ac:dyDescent="0.45">
      <c r="A299" s="69" t="s">
        <v>542</v>
      </c>
      <c r="B299" s="105">
        <v>12.06</v>
      </c>
    </row>
    <row r="300" spans="1:2" x14ac:dyDescent="0.45">
      <c r="A300" s="69" t="s">
        <v>541</v>
      </c>
      <c r="B300" s="105">
        <v>5895.49</v>
      </c>
    </row>
    <row r="301" spans="1:2" x14ac:dyDescent="0.45">
      <c r="A301" s="69" t="s">
        <v>540</v>
      </c>
      <c r="B301" s="105">
        <v>949.95</v>
      </c>
    </row>
    <row r="302" spans="1:2" x14ac:dyDescent="0.45">
      <c r="A302" s="69" t="s">
        <v>539</v>
      </c>
      <c r="B302" s="105">
        <v>474.39</v>
      </c>
    </row>
    <row r="303" spans="1:2" x14ac:dyDescent="0.45">
      <c r="A303" s="69" t="s">
        <v>538</v>
      </c>
      <c r="B303" s="105">
        <v>218.93</v>
      </c>
    </row>
    <row r="304" spans="1:2" x14ac:dyDescent="0.45">
      <c r="A304" s="69" t="s">
        <v>537</v>
      </c>
      <c r="B304" s="105">
        <v>18.91</v>
      </c>
    </row>
    <row r="305" spans="1:2" x14ac:dyDescent="0.45">
      <c r="A305" s="69" t="s">
        <v>208</v>
      </c>
      <c r="B305" s="105">
        <v>4319.5</v>
      </c>
    </row>
    <row r="306" spans="1:2" x14ac:dyDescent="0.45">
      <c r="A306" s="69" t="s">
        <v>536</v>
      </c>
      <c r="B306" s="105">
        <v>274</v>
      </c>
    </row>
    <row r="307" spans="1:2" x14ac:dyDescent="0.45">
      <c r="A307" s="69" t="s">
        <v>535</v>
      </c>
      <c r="B307" s="105">
        <v>297.97000000000003</v>
      </c>
    </row>
    <row r="308" spans="1:2" x14ac:dyDescent="0.45">
      <c r="A308" s="69" t="s">
        <v>534</v>
      </c>
      <c r="B308" s="105">
        <v>736.1099999999999</v>
      </c>
    </row>
    <row r="309" spans="1:2" x14ac:dyDescent="0.45">
      <c r="A309" s="69" t="s">
        <v>533</v>
      </c>
      <c r="B309" s="105">
        <v>598.15</v>
      </c>
    </row>
    <row r="310" spans="1:2" x14ac:dyDescent="0.45">
      <c r="A310" s="69" t="s">
        <v>532</v>
      </c>
      <c r="B310" s="105">
        <v>2630</v>
      </c>
    </row>
    <row r="311" spans="1:2" x14ac:dyDescent="0.45">
      <c r="A311" s="69" t="s">
        <v>531</v>
      </c>
      <c r="B311" s="105">
        <v>427.07</v>
      </c>
    </row>
    <row r="312" spans="1:2" x14ac:dyDescent="0.45">
      <c r="A312" s="69" t="s">
        <v>530</v>
      </c>
      <c r="B312" s="105">
        <v>1994.9</v>
      </c>
    </row>
    <row r="313" spans="1:2" x14ac:dyDescent="0.45">
      <c r="A313" s="69" t="s">
        <v>529</v>
      </c>
      <c r="B313" s="105">
        <v>53.5</v>
      </c>
    </row>
    <row r="314" spans="1:2" x14ac:dyDescent="0.45">
      <c r="A314" s="69" t="s">
        <v>528</v>
      </c>
      <c r="B314" s="105">
        <v>846.57</v>
      </c>
    </row>
    <row r="315" spans="1:2" x14ac:dyDescent="0.45">
      <c r="A315" s="69" t="s">
        <v>527</v>
      </c>
      <c r="B315" s="105">
        <v>689.44</v>
      </c>
    </row>
    <row r="316" spans="1:2" x14ac:dyDescent="0.45">
      <c r="A316" s="69" t="s">
        <v>526</v>
      </c>
      <c r="B316" s="105">
        <v>940.8</v>
      </c>
    </row>
    <row r="317" spans="1:2" x14ac:dyDescent="0.45">
      <c r="A317" s="69" t="s">
        <v>525</v>
      </c>
      <c r="B317" s="105">
        <v>4799.6000000000004</v>
      </c>
    </row>
    <row r="318" spans="1:2" x14ac:dyDescent="0.45">
      <c r="A318" s="69" t="s">
        <v>524</v>
      </c>
      <c r="B318" s="105">
        <v>3123.7200000000003</v>
      </c>
    </row>
    <row r="319" spans="1:2" x14ac:dyDescent="0.45">
      <c r="A319" s="69" t="s">
        <v>523</v>
      </c>
      <c r="B319" s="105">
        <v>12</v>
      </c>
    </row>
    <row r="320" spans="1:2" x14ac:dyDescent="0.45">
      <c r="A320" s="69" t="s">
        <v>522</v>
      </c>
      <c r="B320" s="105">
        <v>6878.2199999999993</v>
      </c>
    </row>
    <row r="321" spans="1:2" x14ac:dyDescent="0.45">
      <c r="A321" s="69" t="s">
        <v>521</v>
      </c>
      <c r="B321" s="105">
        <v>907.5</v>
      </c>
    </row>
    <row r="322" spans="1:2" x14ac:dyDescent="0.45">
      <c r="A322" s="69" t="s">
        <v>520</v>
      </c>
      <c r="B322" s="105">
        <v>1934.37</v>
      </c>
    </row>
    <row r="323" spans="1:2" x14ac:dyDescent="0.45">
      <c r="A323" s="69" t="s">
        <v>519</v>
      </c>
      <c r="B323" s="105">
        <v>6499</v>
      </c>
    </row>
    <row r="324" spans="1:2" x14ac:dyDescent="0.45">
      <c r="A324" s="69" t="s">
        <v>518</v>
      </c>
      <c r="B324" s="105">
        <v>7099.4</v>
      </c>
    </row>
    <row r="325" spans="1:2" x14ac:dyDescent="0.45">
      <c r="A325" s="69" t="s">
        <v>517</v>
      </c>
      <c r="B325" s="105">
        <v>3338.47</v>
      </c>
    </row>
    <row r="326" spans="1:2" x14ac:dyDescent="0.45">
      <c r="A326" s="69" t="s">
        <v>516</v>
      </c>
      <c r="B326" s="105">
        <v>966.43</v>
      </c>
    </row>
    <row r="327" spans="1:2" x14ac:dyDescent="0.45">
      <c r="A327" s="69" t="s">
        <v>515</v>
      </c>
      <c r="B327" s="105">
        <v>692.22</v>
      </c>
    </row>
    <row r="328" spans="1:2" x14ac:dyDescent="0.45">
      <c r="A328" s="69" t="s">
        <v>514</v>
      </c>
      <c r="B328" s="105">
        <v>108</v>
      </c>
    </row>
    <row r="329" spans="1:2" x14ac:dyDescent="0.45">
      <c r="A329" s="69" t="s">
        <v>513</v>
      </c>
      <c r="B329" s="105">
        <v>1495</v>
      </c>
    </row>
    <row r="330" spans="1:2" x14ac:dyDescent="0.45">
      <c r="A330" s="69" t="s">
        <v>512</v>
      </c>
      <c r="B330" s="105">
        <v>2639</v>
      </c>
    </row>
    <row r="331" spans="1:2" x14ac:dyDescent="0.45">
      <c r="A331" s="69" t="s">
        <v>511</v>
      </c>
      <c r="B331" s="105">
        <v>1310.3699999999999</v>
      </c>
    </row>
    <row r="332" spans="1:2" x14ac:dyDescent="0.45">
      <c r="A332" s="69" t="s">
        <v>510</v>
      </c>
      <c r="B332" s="105">
        <v>37.96</v>
      </c>
    </row>
    <row r="333" spans="1:2" x14ac:dyDescent="0.45">
      <c r="A333" s="69" t="s">
        <v>509</v>
      </c>
      <c r="B333" s="105">
        <v>5085.66</v>
      </c>
    </row>
    <row r="334" spans="1:2" x14ac:dyDescent="0.45">
      <c r="A334" s="69" t="s">
        <v>508</v>
      </c>
      <c r="B334" s="105">
        <v>199.61</v>
      </c>
    </row>
    <row r="335" spans="1:2" x14ac:dyDescent="0.45">
      <c r="A335" s="69" t="s">
        <v>507</v>
      </c>
      <c r="B335" s="105">
        <v>7581.75</v>
      </c>
    </row>
    <row r="336" spans="1:2" x14ac:dyDescent="0.45">
      <c r="A336" s="69" t="s">
        <v>506</v>
      </c>
      <c r="B336" s="105">
        <v>5407.5</v>
      </c>
    </row>
    <row r="337" spans="1:2" x14ac:dyDescent="0.45">
      <c r="A337" s="69" t="s">
        <v>505</v>
      </c>
      <c r="B337" s="105">
        <v>78</v>
      </c>
    </row>
    <row r="338" spans="1:2" x14ac:dyDescent="0.45">
      <c r="A338" s="69" t="s">
        <v>388</v>
      </c>
      <c r="B338" s="105">
        <v>158.59</v>
      </c>
    </row>
    <row r="339" spans="1:2" x14ac:dyDescent="0.45">
      <c r="A339" s="69" t="s">
        <v>504</v>
      </c>
      <c r="B339" s="105">
        <v>1859.5</v>
      </c>
    </row>
    <row r="340" spans="1:2" x14ac:dyDescent="0.45">
      <c r="A340" s="69" t="s">
        <v>503</v>
      </c>
      <c r="B340" s="105">
        <v>2168.4899999999998</v>
      </c>
    </row>
    <row r="341" spans="1:2" x14ac:dyDescent="0.45">
      <c r="A341" s="69" t="s">
        <v>502</v>
      </c>
      <c r="B341" s="105">
        <v>689</v>
      </c>
    </row>
    <row r="342" spans="1:2" x14ac:dyDescent="0.45">
      <c r="A342" s="69" t="s">
        <v>501</v>
      </c>
      <c r="B342" s="105">
        <v>181.19</v>
      </c>
    </row>
    <row r="343" spans="1:2" x14ac:dyDescent="0.45">
      <c r="A343" s="69" t="s">
        <v>500</v>
      </c>
      <c r="B343" s="105">
        <v>528</v>
      </c>
    </row>
    <row r="344" spans="1:2" x14ac:dyDescent="0.45">
      <c r="A344" s="69" t="s">
        <v>499</v>
      </c>
      <c r="B344" s="105">
        <v>248.37</v>
      </c>
    </row>
    <row r="345" spans="1:2" x14ac:dyDescent="0.45">
      <c r="A345" s="69" t="s">
        <v>498</v>
      </c>
      <c r="B345" s="105">
        <v>1400</v>
      </c>
    </row>
    <row r="346" spans="1:2" x14ac:dyDescent="0.45">
      <c r="A346" s="69" t="s">
        <v>497</v>
      </c>
      <c r="B346" s="105">
        <v>382.38</v>
      </c>
    </row>
    <row r="347" spans="1:2" x14ac:dyDescent="0.45">
      <c r="A347" s="69" t="s">
        <v>496</v>
      </c>
      <c r="B347" s="105">
        <v>1572.5</v>
      </c>
    </row>
    <row r="348" spans="1:2" x14ac:dyDescent="0.45">
      <c r="A348" s="69" t="s">
        <v>495</v>
      </c>
      <c r="B348" s="105">
        <v>257</v>
      </c>
    </row>
    <row r="349" spans="1:2" x14ac:dyDescent="0.45">
      <c r="A349" s="69" t="s">
        <v>494</v>
      </c>
      <c r="B349" s="105">
        <v>1778.67</v>
      </c>
    </row>
    <row r="350" spans="1:2" x14ac:dyDescent="0.45">
      <c r="A350" s="69" t="s">
        <v>493</v>
      </c>
      <c r="B350" s="105">
        <v>40.64</v>
      </c>
    </row>
    <row r="351" spans="1:2" x14ac:dyDescent="0.45">
      <c r="A351" s="69" t="s">
        <v>492</v>
      </c>
      <c r="B351" s="105">
        <v>4671</v>
      </c>
    </row>
    <row r="352" spans="1:2" x14ac:dyDescent="0.45">
      <c r="A352" s="69" t="s">
        <v>491</v>
      </c>
      <c r="B352" s="105">
        <v>957.36</v>
      </c>
    </row>
    <row r="353" spans="1:2" x14ac:dyDescent="0.45">
      <c r="A353" s="69" t="s">
        <v>490</v>
      </c>
      <c r="B353" s="105">
        <v>767.5</v>
      </c>
    </row>
    <row r="354" spans="1:2" x14ac:dyDescent="0.45">
      <c r="A354" s="69" t="s">
        <v>489</v>
      </c>
      <c r="B354" s="105">
        <v>536.31999999999994</v>
      </c>
    </row>
    <row r="355" spans="1:2" x14ac:dyDescent="0.45">
      <c r="A355" s="69" t="s">
        <v>488</v>
      </c>
      <c r="B355" s="105">
        <v>10633.9</v>
      </c>
    </row>
    <row r="356" spans="1:2" x14ac:dyDescent="0.45">
      <c r="A356" s="69" t="s">
        <v>487</v>
      </c>
      <c r="B356" s="105">
        <v>203.96</v>
      </c>
    </row>
    <row r="357" spans="1:2" x14ac:dyDescent="0.45">
      <c r="A357" s="69" t="s">
        <v>486</v>
      </c>
      <c r="B357" s="105">
        <v>129</v>
      </c>
    </row>
    <row r="358" spans="1:2" x14ac:dyDescent="0.45">
      <c r="A358" s="69" t="s">
        <v>485</v>
      </c>
      <c r="B358" s="105">
        <v>6296.81</v>
      </c>
    </row>
    <row r="359" spans="1:2" x14ac:dyDescent="0.45">
      <c r="A359" s="69" t="s">
        <v>484</v>
      </c>
      <c r="B359" s="105">
        <v>565.78</v>
      </c>
    </row>
    <row r="360" spans="1:2" x14ac:dyDescent="0.45">
      <c r="A360" s="69" t="s">
        <v>483</v>
      </c>
      <c r="B360" s="105">
        <v>2258</v>
      </c>
    </row>
    <row r="361" spans="1:2" x14ac:dyDescent="0.45">
      <c r="A361" s="69" t="s">
        <v>482</v>
      </c>
      <c r="B361" s="105">
        <v>94.8</v>
      </c>
    </row>
    <row r="362" spans="1:2" x14ac:dyDescent="0.45">
      <c r="A362" s="69" t="s">
        <v>206</v>
      </c>
      <c r="B362" s="105">
        <v>506.32</v>
      </c>
    </row>
    <row r="363" spans="1:2" x14ac:dyDescent="0.45">
      <c r="A363" s="69" t="s">
        <v>481</v>
      </c>
      <c r="B363" s="105">
        <v>12063.31</v>
      </c>
    </row>
    <row r="364" spans="1:2" x14ac:dyDescent="0.45">
      <c r="A364" s="69" t="s">
        <v>480</v>
      </c>
      <c r="B364" s="105">
        <v>539.65</v>
      </c>
    </row>
    <row r="365" spans="1:2" x14ac:dyDescent="0.45">
      <c r="A365" s="69" t="s">
        <v>479</v>
      </c>
      <c r="B365" s="105">
        <v>728</v>
      </c>
    </row>
    <row r="366" spans="1:2" x14ac:dyDescent="0.45">
      <c r="A366" s="69" t="s">
        <v>478</v>
      </c>
      <c r="B366" s="105">
        <v>654.98</v>
      </c>
    </row>
    <row r="367" spans="1:2" x14ac:dyDescent="0.45">
      <c r="A367" s="69" t="s">
        <v>477</v>
      </c>
      <c r="B367" s="105">
        <v>68.849999999999994</v>
      </c>
    </row>
    <row r="368" spans="1:2" x14ac:dyDescent="0.45">
      <c r="A368" s="69" t="s">
        <v>476</v>
      </c>
      <c r="B368" s="105">
        <v>280.58999999999997</v>
      </c>
    </row>
    <row r="369" spans="1:2" x14ac:dyDescent="0.45">
      <c r="A369" s="69" t="s">
        <v>475</v>
      </c>
      <c r="B369" s="105">
        <v>218.4</v>
      </c>
    </row>
    <row r="370" spans="1:2" x14ac:dyDescent="0.45">
      <c r="A370" s="69" t="s">
        <v>474</v>
      </c>
      <c r="B370" s="105">
        <v>1632.2</v>
      </c>
    </row>
    <row r="371" spans="1:2" x14ac:dyDescent="0.45">
      <c r="A371" s="69" t="s">
        <v>473</v>
      </c>
      <c r="B371" s="105">
        <v>1298.4100000000001</v>
      </c>
    </row>
    <row r="372" spans="1:2" x14ac:dyDescent="0.45">
      <c r="A372" s="69" t="s">
        <v>472</v>
      </c>
      <c r="B372" s="105">
        <v>42</v>
      </c>
    </row>
    <row r="373" spans="1:2" x14ac:dyDescent="0.45">
      <c r="A373" s="69" t="s">
        <v>471</v>
      </c>
      <c r="B373" s="105">
        <v>411.74</v>
      </c>
    </row>
    <row r="374" spans="1:2" x14ac:dyDescent="0.45">
      <c r="A374" s="69" t="s">
        <v>470</v>
      </c>
      <c r="B374" s="105">
        <v>4467.3</v>
      </c>
    </row>
    <row r="375" spans="1:2" x14ac:dyDescent="0.45">
      <c r="A375" s="69" t="s">
        <v>469</v>
      </c>
      <c r="B375" s="105">
        <v>841.25</v>
      </c>
    </row>
    <row r="376" spans="1:2" x14ac:dyDescent="0.45">
      <c r="A376" s="69" t="s">
        <v>468</v>
      </c>
      <c r="B376" s="105">
        <v>712.43</v>
      </c>
    </row>
    <row r="377" spans="1:2" x14ac:dyDescent="0.45">
      <c r="A377" s="69" t="s">
        <v>467</v>
      </c>
      <c r="B377" s="105">
        <v>38472</v>
      </c>
    </row>
    <row r="378" spans="1:2" x14ac:dyDescent="0.45">
      <c r="A378" s="69" t="s">
        <v>466</v>
      </c>
      <c r="B378" s="105">
        <v>1636.1999999999998</v>
      </c>
    </row>
    <row r="379" spans="1:2" x14ac:dyDescent="0.45">
      <c r="A379" s="69" t="s">
        <v>465</v>
      </c>
      <c r="B379" s="105">
        <v>240.94</v>
      </c>
    </row>
    <row r="380" spans="1:2" x14ac:dyDescent="0.45">
      <c r="A380" s="69" t="s">
        <v>202</v>
      </c>
      <c r="B380" s="105">
        <v>42242.2</v>
      </c>
    </row>
    <row r="381" spans="1:2" x14ac:dyDescent="0.45">
      <c r="A381" s="69" t="s">
        <v>464</v>
      </c>
      <c r="B381" s="105">
        <v>538</v>
      </c>
    </row>
    <row r="382" spans="1:2" x14ac:dyDescent="0.45">
      <c r="A382" s="69" t="s">
        <v>463</v>
      </c>
      <c r="B382" s="105">
        <v>434.9</v>
      </c>
    </row>
    <row r="383" spans="1:2" x14ac:dyDescent="0.45">
      <c r="A383" s="69" t="s">
        <v>462</v>
      </c>
      <c r="B383" s="105">
        <v>712</v>
      </c>
    </row>
    <row r="384" spans="1:2" x14ac:dyDescent="0.45">
      <c r="A384" s="69" t="s">
        <v>461</v>
      </c>
      <c r="B384" s="105">
        <v>1818.12</v>
      </c>
    </row>
    <row r="385" spans="1:2" x14ac:dyDescent="0.45">
      <c r="A385" s="69" t="s">
        <v>460</v>
      </c>
      <c r="B385" s="105">
        <v>2049.0300000000002</v>
      </c>
    </row>
    <row r="386" spans="1:2" x14ac:dyDescent="0.45">
      <c r="A386" s="69" t="s">
        <v>459</v>
      </c>
      <c r="B386" s="105">
        <v>338.4</v>
      </c>
    </row>
    <row r="387" spans="1:2" x14ac:dyDescent="0.45">
      <c r="A387" s="69" t="s">
        <v>458</v>
      </c>
      <c r="B387" s="105">
        <v>315.45999999999998</v>
      </c>
    </row>
    <row r="388" spans="1:2" x14ac:dyDescent="0.45">
      <c r="A388" s="69" t="s">
        <v>457</v>
      </c>
      <c r="B388" s="105">
        <v>1709</v>
      </c>
    </row>
    <row r="389" spans="1:2" x14ac:dyDescent="0.45">
      <c r="A389" s="69" t="s">
        <v>456</v>
      </c>
      <c r="B389" s="105">
        <v>972.93000000000006</v>
      </c>
    </row>
    <row r="390" spans="1:2" x14ac:dyDescent="0.45">
      <c r="A390" s="69" t="s">
        <v>455</v>
      </c>
      <c r="B390" s="105">
        <v>3292.95</v>
      </c>
    </row>
    <row r="391" spans="1:2" x14ac:dyDescent="0.45">
      <c r="A391" s="68" t="s">
        <v>454</v>
      </c>
      <c r="B391" s="105">
        <v>3713.1</v>
      </c>
    </row>
    <row r="392" spans="1:2" x14ac:dyDescent="0.45">
      <c r="A392" s="69" t="s">
        <v>453</v>
      </c>
      <c r="B392" s="105">
        <v>3241</v>
      </c>
    </row>
    <row r="393" spans="1:2" x14ac:dyDescent="0.45">
      <c r="A393" s="69" t="s">
        <v>452</v>
      </c>
      <c r="B393" s="105">
        <v>100</v>
      </c>
    </row>
    <row r="394" spans="1:2" x14ac:dyDescent="0.45">
      <c r="A394" s="69" t="s">
        <v>451</v>
      </c>
      <c r="B394" s="105">
        <v>372.1</v>
      </c>
    </row>
    <row r="395" spans="1:2" x14ac:dyDescent="0.45">
      <c r="A395" s="68" t="s">
        <v>203</v>
      </c>
      <c r="B395" s="105">
        <v>797182.53</v>
      </c>
    </row>
    <row r="396" spans="1:2" x14ac:dyDescent="0.45">
      <c r="A396" s="69" t="s">
        <v>450</v>
      </c>
      <c r="B396" s="105">
        <v>8695</v>
      </c>
    </row>
    <row r="397" spans="1:2" x14ac:dyDescent="0.45">
      <c r="A397" s="69" t="s">
        <v>449</v>
      </c>
      <c r="B397" s="105">
        <v>1112</v>
      </c>
    </row>
    <row r="398" spans="1:2" x14ac:dyDescent="0.45">
      <c r="A398" s="69" t="s">
        <v>448</v>
      </c>
      <c r="B398" s="105">
        <v>130256</v>
      </c>
    </row>
    <row r="399" spans="1:2" x14ac:dyDescent="0.45">
      <c r="A399" s="69" t="s">
        <v>447</v>
      </c>
      <c r="B399" s="105">
        <v>13159.42</v>
      </c>
    </row>
    <row r="400" spans="1:2" x14ac:dyDescent="0.45">
      <c r="A400" s="69" t="s">
        <v>446</v>
      </c>
      <c r="B400" s="105">
        <v>918.75</v>
      </c>
    </row>
    <row r="401" spans="1:2" x14ac:dyDescent="0.45">
      <c r="A401" s="69" t="s">
        <v>445</v>
      </c>
      <c r="B401" s="105">
        <v>11760</v>
      </c>
    </row>
    <row r="402" spans="1:2" x14ac:dyDescent="0.45">
      <c r="A402" s="69" t="s">
        <v>444</v>
      </c>
      <c r="B402" s="105">
        <v>4937.8500000000004</v>
      </c>
    </row>
    <row r="403" spans="1:2" x14ac:dyDescent="0.45">
      <c r="A403" s="69" t="s">
        <v>443</v>
      </c>
      <c r="B403" s="105">
        <v>32895</v>
      </c>
    </row>
    <row r="404" spans="1:2" x14ac:dyDescent="0.45">
      <c r="A404" s="69" t="s">
        <v>205</v>
      </c>
      <c r="B404" s="105">
        <v>9356</v>
      </c>
    </row>
    <row r="405" spans="1:2" x14ac:dyDescent="0.45">
      <c r="A405" s="69" t="s">
        <v>442</v>
      </c>
      <c r="B405" s="105">
        <v>25500</v>
      </c>
    </row>
    <row r="406" spans="1:2" x14ac:dyDescent="0.45">
      <c r="A406" s="69" t="s">
        <v>441</v>
      </c>
      <c r="B406" s="105">
        <v>3240</v>
      </c>
    </row>
    <row r="407" spans="1:2" x14ac:dyDescent="0.45">
      <c r="A407" s="69" t="s">
        <v>440</v>
      </c>
      <c r="B407" s="105">
        <v>67500</v>
      </c>
    </row>
    <row r="408" spans="1:2" x14ac:dyDescent="0.45">
      <c r="A408" s="69" t="s">
        <v>439</v>
      </c>
      <c r="B408" s="105">
        <v>2016.38</v>
      </c>
    </row>
    <row r="409" spans="1:2" x14ac:dyDescent="0.45">
      <c r="A409" s="69" t="s">
        <v>438</v>
      </c>
      <c r="B409" s="105">
        <v>43729.990000000005</v>
      </c>
    </row>
    <row r="410" spans="1:2" x14ac:dyDescent="0.45">
      <c r="A410" s="69" t="s">
        <v>437</v>
      </c>
      <c r="B410" s="105">
        <v>21600</v>
      </c>
    </row>
    <row r="411" spans="1:2" x14ac:dyDescent="0.45">
      <c r="A411" s="69" t="s">
        <v>436</v>
      </c>
      <c r="B411" s="105">
        <v>643</v>
      </c>
    </row>
    <row r="412" spans="1:2" x14ac:dyDescent="0.45">
      <c r="A412" s="69" t="s">
        <v>435</v>
      </c>
      <c r="B412" s="105">
        <v>1697</v>
      </c>
    </row>
    <row r="413" spans="1:2" x14ac:dyDescent="0.45">
      <c r="A413" s="69" t="s">
        <v>434</v>
      </c>
      <c r="B413" s="105">
        <v>989.56</v>
      </c>
    </row>
    <row r="414" spans="1:2" x14ac:dyDescent="0.45">
      <c r="A414" s="69" t="s">
        <v>433</v>
      </c>
      <c r="B414" s="105">
        <v>1237.5</v>
      </c>
    </row>
    <row r="415" spans="1:2" x14ac:dyDescent="0.45">
      <c r="A415" s="69" t="s">
        <v>432</v>
      </c>
      <c r="B415" s="105">
        <v>41134.69</v>
      </c>
    </row>
    <row r="416" spans="1:2" x14ac:dyDescent="0.45">
      <c r="A416" s="69" t="s">
        <v>431</v>
      </c>
      <c r="B416" s="105">
        <v>4765.22</v>
      </c>
    </row>
    <row r="417" spans="1:2" x14ac:dyDescent="0.45">
      <c r="A417" s="69" t="s">
        <v>430</v>
      </c>
      <c r="B417" s="105">
        <v>1500</v>
      </c>
    </row>
    <row r="418" spans="1:2" x14ac:dyDescent="0.45">
      <c r="A418" s="69" t="s">
        <v>429</v>
      </c>
      <c r="B418" s="105">
        <v>135</v>
      </c>
    </row>
    <row r="419" spans="1:2" x14ac:dyDescent="0.45">
      <c r="A419" s="69" t="s">
        <v>428</v>
      </c>
      <c r="B419" s="105">
        <v>1995.44</v>
      </c>
    </row>
    <row r="420" spans="1:2" x14ac:dyDescent="0.45">
      <c r="A420" s="69" t="s">
        <v>427</v>
      </c>
      <c r="B420" s="105">
        <v>25652.86</v>
      </c>
    </row>
    <row r="421" spans="1:2" x14ac:dyDescent="0.45">
      <c r="A421" s="69" t="s">
        <v>426</v>
      </c>
      <c r="B421" s="105">
        <v>1732.74</v>
      </c>
    </row>
    <row r="422" spans="1:2" x14ac:dyDescent="0.45">
      <c r="A422" s="69" t="s">
        <v>425</v>
      </c>
      <c r="B422" s="105">
        <v>17151.02</v>
      </c>
    </row>
    <row r="423" spans="1:2" x14ac:dyDescent="0.45">
      <c r="A423" s="69" t="s">
        <v>424</v>
      </c>
      <c r="B423" s="105">
        <v>3184</v>
      </c>
    </row>
    <row r="424" spans="1:2" x14ac:dyDescent="0.45">
      <c r="A424" s="69" t="s">
        <v>423</v>
      </c>
      <c r="B424" s="105">
        <v>5322</v>
      </c>
    </row>
    <row r="425" spans="1:2" x14ac:dyDescent="0.45">
      <c r="A425" s="69" t="s">
        <v>422</v>
      </c>
      <c r="B425" s="105">
        <v>333.5</v>
      </c>
    </row>
    <row r="426" spans="1:2" x14ac:dyDescent="0.45">
      <c r="A426" s="69" t="s">
        <v>421</v>
      </c>
      <c r="B426" s="105">
        <v>50400</v>
      </c>
    </row>
    <row r="427" spans="1:2" x14ac:dyDescent="0.45">
      <c r="A427" s="69" t="s">
        <v>420</v>
      </c>
      <c r="B427" s="105">
        <v>35484</v>
      </c>
    </row>
    <row r="428" spans="1:2" x14ac:dyDescent="0.45">
      <c r="A428" s="69" t="s">
        <v>419</v>
      </c>
      <c r="B428" s="105">
        <v>3295</v>
      </c>
    </row>
    <row r="429" spans="1:2" x14ac:dyDescent="0.45">
      <c r="A429" s="69" t="s">
        <v>418</v>
      </c>
      <c r="B429" s="105">
        <v>14400</v>
      </c>
    </row>
    <row r="430" spans="1:2" x14ac:dyDescent="0.45">
      <c r="A430" s="69" t="s">
        <v>417</v>
      </c>
      <c r="B430" s="105">
        <v>7580</v>
      </c>
    </row>
    <row r="431" spans="1:2" x14ac:dyDescent="0.45">
      <c r="A431" s="69" t="s">
        <v>416</v>
      </c>
      <c r="B431" s="105">
        <v>8276.7800000000007</v>
      </c>
    </row>
    <row r="432" spans="1:2" x14ac:dyDescent="0.45">
      <c r="A432" s="69" t="s">
        <v>415</v>
      </c>
      <c r="B432" s="105">
        <v>36672.300000000003</v>
      </c>
    </row>
    <row r="433" spans="1:2" x14ac:dyDescent="0.45">
      <c r="A433" s="69" t="s">
        <v>414</v>
      </c>
      <c r="B433" s="105">
        <v>4125</v>
      </c>
    </row>
    <row r="434" spans="1:2" x14ac:dyDescent="0.45">
      <c r="A434" s="69" t="s">
        <v>413</v>
      </c>
      <c r="B434" s="105">
        <v>107598</v>
      </c>
    </row>
    <row r="435" spans="1:2" x14ac:dyDescent="0.45">
      <c r="A435" s="69" t="s">
        <v>412</v>
      </c>
      <c r="B435" s="105">
        <v>3994.5</v>
      </c>
    </row>
    <row r="436" spans="1:2" x14ac:dyDescent="0.45">
      <c r="A436" s="69" t="s">
        <v>411</v>
      </c>
      <c r="B436" s="105">
        <v>15000</v>
      </c>
    </row>
    <row r="437" spans="1:2" x14ac:dyDescent="0.45">
      <c r="A437" s="69" t="s">
        <v>410</v>
      </c>
      <c r="B437" s="105">
        <v>3147.03</v>
      </c>
    </row>
    <row r="438" spans="1:2" x14ac:dyDescent="0.45">
      <c r="A438" s="69" t="s">
        <v>409</v>
      </c>
      <c r="B438" s="105">
        <v>6260</v>
      </c>
    </row>
    <row r="439" spans="1:2" x14ac:dyDescent="0.45">
      <c r="A439" s="69" t="s">
        <v>408</v>
      </c>
      <c r="B439" s="105">
        <v>2400</v>
      </c>
    </row>
    <row r="440" spans="1:2" x14ac:dyDescent="0.45">
      <c r="A440" s="69" t="s">
        <v>407</v>
      </c>
      <c r="B440" s="105">
        <v>2250</v>
      </c>
    </row>
    <row r="441" spans="1:2" x14ac:dyDescent="0.45">
      <c r="A441" s="69" t="s">
        <v>406</v>
      </c>
      <c r="B441" s="105">
        <v>4000</v>
      </c>
    </row>
    <row r="442" spans="1:2" x14ac:dyDescent="0.45">
      <c r="A442" s="69" t="s">
        <v>405</v>
      </c>
      <c r="B442" s="105">
        <v>4950</v>
      </c>
    </row>
    <row r="443" spans="1:2" x14ac:dyDescent="0.45">
      <c r="A443" s="69" t="s">
        <v>404</v>
      </c>
      <c r="B443" s="105">
        <v>1200</v>
      </c>
    </row>
    <row r="444" spans="1:2" x14ac:dyDescent="0.45">
      <c r="A444" s="69" t="s">
        <v>403</v>
      </c>
      <c r="B444" s="105">
        <v>2000</v>
      </c>
    </row>
    <row r="445" spans="1:2" x14ac:dyDescent="0.45">
      <c r="A445" s="68" t="s">
        <v>207</v>
      </c>
      <c r="B445" s="105">
        <v>91025.35</v>
      </c>
    </row>
    <row r="446" spans="1:2" x14ac:dyDescent="0.45">
      <c r="A446" s="69" t="s">
        <v>402</v>
      </c>
      <c r="B446" s="105">
        <v>7737.34</v>
      </c>
    </row>
    <row r="447" spans="1:2" x14ac:dyDescent="0.45">
      <c r="A447" s="69" t="s">
        <v>208</v>
      </c>
      <c r="B447" s="105">
        <v>38140.35</v>
      </c>
    </row>
    <row r="448" spans="1:2" x14ac:dyDescent="0.45">
      <c r="A448" s="69" t="s">
        <v>401</v>
      </c>
      <c r="B448" s="105">
        <v>6039</v>
      </c>
    </row>
    <row r="449" spans="1:2" x14ac:dyDescent="0.45">
      <c r="A449" s="69" t="s">
        <v>209</v>
      </c>
      <c r="B449" s="105">
        <v>33780</v>
      </c>
    </row>
    <row r="450" spans="1:2" x14ac:dyDescent="0.45">
      <c r="A450" s="69" t="s">
        <v>400</v>
      </c>
      <c r="B450" s="105">
        <v>2100</v>
      </c>
    </row>
    <row r="451" spans="1:2" x14ac:dyDescent="0.45">
      <c r="A451" s="69" t="s">
        <v>399</v>
      </c>
      <c r="B451" s="105">
        <v>3228.66</v>
      </c>
    </row>
    <row r="452" spans="1:2" x14ac:dyDescent="0.45">
      <c r="A452" s="68" t="s">
        <v>210</v>
      </c>
      <c r="B452" s="105">
        <v>95508.499999999985</v>
      </c>
    </row>
    <row r="453" spans="1:2" x14ac:dyDescent="0.45">
      <c r="A453" s="69" t="s">
        <v>398</v>
      </c>
      <c r="B453" s="105">
        <v>99.01</v>
      </c>
    </row>
    <row r="454" spans="1:2" x14ac:dyDescent="0.45">
      <c r="A454" s="69" t="s">
        <v>397</v>
      </c>
      <c r="B454" s="105">
        <v>85</v>
      </c>
    </row>
    <row r="455" spans="1:2" x14ac:dyDescent="0.45">
      <c r="A455" s="69" t="s">
        <v>396</v>
      </c>
      <c r="B455" s="105">
        <v>1400</v>
      </c>
    </row>
    <row r="456" spans="1:2" x14ac:dyDescent="0.45">
      <c r="A456" s="69" t="s">
        <v>395</v>
      </c>
      <c r="B456" s="105">
        <v>5675.5599999999995</v>
      </c>
    </row>
    <row r="457" spans="1:2" x14ac:dyDescent="0.45">
      <c r="A457" s="69" t="s">
        <v>394</v>
      </c>
      <c r="B457" s="105">
        <v>6900</v>
      </c>
    </row>
    <row r="458" spans="1:2" x14ac:dyDescent="0.45">
      <c r="A458" s="69" t="s">
        <v>393</v>
      </c>
      <c r="B458" s="105">
        <v>296.14</v>
      </c>
    </row>
    <row r="459" spans="1:2" x14ac:dyDescent="0.45">
      <c r="A459" s="69" t="s">
        <v>392</v>
      </c>
      <c r="B459" s="105">
        <v>1053.58</v>
      </c>
    </row>
    <row r="460" spans="1:2" x14ac:dyDescent="0.45">
      <c r="A460" s="69" t="s">
        <v>391</v>
      </c>
      <c r="B460" s="105">
        <v>7254.5</v>
      </c>
    </row>
    <row r="461" spans="1:2" x14ac:dyDescent="0.45">
      <c r="A461" s="69" t="s">
        <v>390</v>
      </c>
      <c r="B461" s="105">
        <v>600</v>
      </c>
    </row>
    <row r="462" spans="1:2" x14ac:dyDescent="0.45">
      <c r="A462" s="69" t="s">
        <v>389</v>
      </c>
      <c r="B462" s="105">
        <v>652.09</v>
      </c>
    </row>
    <row r="463" spans="1:2" x14ac:dyDescent="0.45">
      <c r="A463" s="69" t="s">
        <v>388</v>
      </c>
      <c r="B463" s="105">
        <v>32.82</v>
      </c>
    </row>
    <row r="464" spans="1:2" x14ac:dyDescent="0.45">
      <c r="A464" s="69" t="s">
        <v>387</v>
      </c>
      <c r="B464" s="105">
        <v>5380</v>
      </c>
    </row>
    <row r="465" spans="1:2" x14ac:dyDescent="0.45">
      <c r="A465" s="69" t="s">
        <v>386</v>
      </c>
      <c r="B465" s="105">
        <v>61883.899999999994</v>
      </c>
    </row>
    <row r="466" spans="1:2" x14ac:dyDescent="0.45">
      <c r="A466" s="69" t="s">
        <v>385</v>
      </c>
      <c r="B466" s="105">
        <v>1570.9</v>
      </c>
    </row>
    <row r="467" spans="1:2" x14ac:dyDescent="0.45">
      <c r="A467" s="69" t="s">
        <v>384</v>
      </c>
      <c r="B467" s="105">
        <v>2625</v>
      </c>
    </row>
    <row r="468" spans="1:2" x14ac:dyDescent="0.45">
      <c r="A468" s="68" t="s">
        <v>211</v>
      </c>
      <c r="B468" s="105">
        <v>3084889.6799999988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D48B-2A0E-409B-8884-A44A7B58F3C2}">
  <dimension ref="A1:B51"/>
  <sheetViews>
    <sheetView workbookViewId="0">
      <selection activeCell="N31" sqref="N30:N31"/>
    </sheetView>
  </sheetViews>
  <sheetFormatPr defaultRowHeight="14.25" x14ac:dyDescent="0.45"/>
  <cols>
    <col min="1" max="1" width="55" bestFit="1" customWidth="1"/>
    <col min="2" max="2" width="13.06640625" style="123" bestFit="1" customWidth="1"/>
  </cols>
  <sheetData>
    <row r="1" spans="1:2" ht="23.25" x14ac:dyDescent="0.7">
      <c r="A1" s="111" t="s">
        <v>844</v>
      </c>
      <c r="B1" s="111"/>
    </row>
    <row r="2" spans="1:2" ht="15.4" x14ac:dyDescent="0.45">
      <c r="A2" s="124"/>
      <c r="B2" s="124"/>
    </row>
    <row r="3" spans="1:2" ht="18.399999999999999" x14ac:dyDescent="0.85">
      <c r="A3" s="128" t="s">
        <v>843</v>
      </c>
      <c r="B3" s="124"/>
    </row>
    <row r="4" spans="1:2" x14ac:dyDescent="0.45">
      <c r="A4" s="126" t="s">
        <v>801</v>
      </c>
      <c r="B4" s="127">
        <f>25725.62</f>
        <v>25725.62</v>
      </c>
    </row>
    <row r="5" spans="1:2" x14ac:dyDescent="0.45">
      <c r="A5" s="126" t="s">
        <v>802</v>
      </c>
      <c r="B5" s="127">
        <v>51550.400000000001</v>
      </c>
    </row>
    <row r="6" spans="1:2" x14ac:dyDescent="0.45">
      <c r="A6" s="126" t="s">
        <v>803</v>
      </c>
      <c r="B6" s="127">
        <v>145.19999999999999</v>
      </c>
    </row>
    <row r="7" spans="1:2" x14ac:dyDescent="0.45">
      <c r="A7" s="126" t="s">
        <v>804</v>
      </c>
      <c r="B7" s="127">
        <v>917.25</v>
      </c>
    </row>
    <row r="8" spans="1:2" x14ac:dyDescent="0.45">
      <c r="A8" s="126" t="s">
        <v>805</v>
      </c>
      <c r="B8" s="127">
        <v>165.34</v>
      </c>
    </row>
    <row r="9" spans="1:2" x14ac:dyDescent="0.45">
      <c r="A9" s="126" t="s">
        <v>806</v>
      </c>
      <c r="B9" s="127">
        <v>8110.01</v>
      </c>
    </row>
    <row r="10" spans="1:2" x14ac:dyDescent="0.45">
      <c r="A10" s="126" t="s">
        <v>807</v>
      </c>
      <c r="B10" s="127">
        <v>8964.6299999999992</v>
      </c>
    </row>
    <row r="11" spans="1:2" x14ac:dyDescent="0.45">
      <c r="A11" s="126" t="s">
        <v>808</v>
      </c>
      <c r="B11" s="127">
        <v>18039.8</v>
      </c>
    </row>
    <row r="12" spans="1:2" x14ac:dyDescent="0.45">
      <c r="A12" s="126" t="s">
        <v>809</v>
      </c>
      <c r="B12" s="127">
        <v>17361.13</v>
      </c>
    </row>
    <row r="13" spans="1:2" x14ac:dyDescent="0.45">
      <c r="A13" s="126" t="s">
        <v>810</v>
      </c>
      <c r="B13" s="127">
        <v>0</v>
      </c>
    </row>
    <row r="14" spans="1:2" x14ac:dyDescent="0.45">
      <c r="A14" s="126" t="s">
        <v>811</v>
      </c>
      <c r="B14" s="127">
        <v>11607.03</v>
      </c>
    </row>
    <row r="15" spans="1:2" x14ac:dyDescent="0.45">
      <c r="A15" s="126" t="s">
        <v>812</v>
      </c>
      <c r="B15" s="127">
        <v>158483</v>
      </c>
    </row>
    <row r="16" spans="1:2" x14ac:dyDescent="0.45">
      <c r="A16" s="126" t="s">
        <v>813</v>
      </c>
      <c r="B16" s="127">
        <v>13286.119999999999</v>
      </c>
    </row>
    <row r="17" spans="1:2" x14ac:dyDescent="0.45">
      <c r="A17" s="126" t="s">
        <v>814</v>
      </c>
      <c r="B17" s="127">
        <v>17504</v>
      </c>
    </row>
    <row r="18" spans="1:2" x14ac:dyDescent="0.45">
      <c r="A18" s="126" t="s">
        <v>815</v>
      </c>
      <c r="B18" s="127">
        <v>1573.4</v>
      </c>
    </row>
    <row r="19" spans="1:2" x14ac:dyDescent="0.45">
      <c r="A19" s="126" t="s">
        <v>816</v>
      </c>
      <c r="B19" s="127">
        <v>15496</v>
      </c>
    </row>
    <row r="20" spans="1:2" x14ac:dyDescent="0.45">
      <c r="A20" s="126" t="s">
        <v>817</v>
      </c>
      <c r="B20" s="127">
        <v>1715</v>
      </c>
    </row>
    <row r="21" spans="1:2" x14ac:dyDescent="0.45">
      <c r="A21" t="s">
        <v>818</v>
      </c>
      <c r="B21" s="123">
        <v>8035</v>
      </c>
    </row>
    <row r="22" spans="1:2" ht="18.399999999999999" x14ac:dyDescent="0.85">
      <c r="A22" s="128" t="s">
        <v>819</v>
      </c>
      <c r="B22" s="125"/>
    </row>
    <row r="23" spans="1:2" x14ac:dyDescent="0.45">
      <c r="A23" s="126" t="s">
        <v>820</v>
      </c>
      <c r="B23" s="127">
        <v>31509.8</v>
      </c>
    </row>
    <row r="24" spans="1:2" ht="18.399999999999999" x14ac:dyDescent="0.85">
      <c r="A24" s="128" t="s">
        <v>841</v>
      </c>
      <c r="B24" s="125"/>
    </row>
    <row r="25" spans="1:2" x14ac:dyDescent="0.45">
      <c r="A25" s="126" t="s">
        <v>822</v>
      </c>
      <c r="B25" s="127">
        <v>250.79999999999998</v>
      </c>
    </row>
    <row r="26" spans="1:2" x14ac:dyDescent="0.45">
      <c r="A26" s="126" t="s">
        <v>823</v>
      </c>
      <c r="B26" s="127">
        <v>22953</v>
      </c>
    </row>
    <row r="27" spans="1:2" x14ac:dyDescent="0.45">
      <c r="A27" s="126" t="s">
        <v>824</v>
      </c>
      <c r="B27" s="127">
        <v>1596.8600000000001</v>
      </c>
    </row>
    <row r="28" spans="1:2" x14ac:dyDescent="0.45">
      <c r="A28" s="126" t="s">
        <v>825</v>
      </c>
      <c r="B28" s="127">
        <v>129865.61000000002</v>
      </c>
    </row>
    <row r="29" spans="1:2" x14ac:dyDescent="0.45">
      <c r="A29" s="126" t="s">
        <v>826</v>
      </c>
      <c r="B29" s="127">
        <v>116940.87</v>
      </c>
    </row>
    <row r="30" spans="1:2" x14ac:dyDescent="0.45">
      <c r="A30" s="126" t="s">
        <v>827</v>
      </c>
      <c r="B30" s="127">
        <v>0</v>
      </c>
    </row>
    <row r="31" spans="1:2" x14ac:dyDescent="0.45">
      <c r="A31" s="126" t="s">
        <v>818</v>
      </c>
      <c r="B31" s="127">
        <v>499248.21</v>
      </c>
    </row>
    <row r="32" spans="1:2" x14ac:dyDescent="0.45">
      <c r="A32" s="126" t="s">
        <v>828</v>
      </c>
      <c r="B32" s="127">
        <v>382218.75</v>
      </c>
    </row>
    <row r="33" spans="1:2" ht="18.399999999999999" x14ac:dyDescent="0.85">
      <c r="A33" s="128" t="s">
        <v>842</v>
      </c>
    </row>
    <row r="34" spans="1:2" x14ac:dyDescent="0.45">
      <c r="A34" s="126" t="s">
        <v>829</v>
      </c>
      <c r="B34" s="127">
        <v>167.12</v>
      </c>
    </row>
    <row r="35" spans="1:2" x14ac:dyDescent="0.45">
      <c r="A35" s="126" t="s">
        <v>830</v>
      </c>
      <c r="B35" s="127">
        <v>13660</v>
      </c>
    </row>
    <row r="36" spans="1:2" x14ac:dyDescent="0.45">
      <c r="A36" s="126" t="s">
        <v>831</v>
      </c>
      <c r="B36" s="127">
        <v>1500</v>
      </c>
    </row>
    <row r="37" spans="1:2" x14ac:dyDescent="0.45">
      <c r="A37" s="126" t="s">
        <v>832</v>
      </c>
      <c r="B37" s="127">
        <v>0</v>
      </c>
    </row>
    <row r="38" spans="1:2" x14ac:dyDescent="0.45">
      <c r="A38" s="126" t="s">
        <v>833</v>
      </c>
      <c r="B38" s="127">
        <v>196.73</v>
      </c>
    </row>
    <row r="39" spans="1:2" x14ac:dyDescent="0.45">
      <c r="A39" s="126" t="s">
        <v>834</v>
      </c>
      <c r="B39" s="127">
        <v>957975.16</v>
      </c>
    </row>
    <row r="40" spans="1:2" x14ac:dyDescent="0.45">
      <c r="A40" s="126" t="s">
        <v>826</v>
      </c>
      <c r="B40" s="127">
        <v>3969.54</v>
      </c>
    </row>
    <row r="41" spans="1:2" x14ac:dyDescent="0.45">
      <c r="A41" s="126" t="s">
        <v>821</v>
      </c>
      <c r="B41" s="127">
        <v>35634.18</v>
      </c>
    </row>
    <row r="42" spans="1:2" x14ac:dyDescent="0.45">
      <c r="A42" s="126" t="s">
        <v>835</v>
      </c>
      <c r="B42" s="127">
        <v>2000</v>
      </c>
    </row>
    <row r="43" spans="1:2" x14ac:dyDescent="0.45">
      <c r="A43" s="126" t="s">
        <v>836</v>
      </c>
      <c r="B43" s="127">
        <v>364.08</v>
      </c>
    </row>
    <row r="44" spans="1:2" x14ac:dyDescent="0.45">
      <c r="A44" s="126" t="s">
        <v>837</v>
      </c>
      <c r="B44" s="127">
        <v>66346.03</v>
      </c>
    </row>
    <row r="45" spans="1:2" ht="18.399999999999999" x14ac:dyDescent="0.85">
      <c r="A45" s="128" t="s">
        <v>838</v>
      </c>
    </row>
    <row r="46" spans="1:2" x14ac:dyDescent="0.45">
      <c r="A46" s="126" t="s">
        <v>839</v>
      </c>
      <c r="B46" s="127">
        <v>67648.850000000006</v>
      </c>
    </row>
    <row r="47" spans="1:2" x14ac:dyDescent="0.45">
      <c r="A47" s="126" t="s">
        <v>840</v>
      </c>
      <c r="B47" s="127">
        <v>3152.26</v>
      </c>
    </row>
    <row r="48" spans="1:2" x14ac:dyDescent="0.45">
      <c r="A48" s="126" t="s">
        <v>836</v>
      </c>
      <c r="B48" s="127">
        <v>3175.88</v>
      </c>
    </row>
    <row r="49" spans="1:2" ht="15.75" thickBot="1" x14ac:dyDescent="0.5">
      <c r="A49" s="129" t="s">
        <v>2</v>
      </c>
      <c r="B49" s="130">
        <f>SUM(B4:B48)</f>
        <v>2699052.66</v>
      </c>
    </row>
    <row r="50" spans="1:2" ht="14.65" thickTop="1" x14ac:dyDescent="0.45">
      <c r="A50" s="126"/>
      <c r="B50" s="127"/>
    </row>
    <row r="51" spans="1:2" x14ac:dyDescent="0.45">
      <c r="A51" s="126"/>
      <c r="B51" s="127"/>
    </row>
  </sheetData>
  <pageMargins left="0.7" right="0.7" top="0.75" bottom="0.75" header="0.3" footer="0.3"/>
  <pageSetup orientation="portrait" r:id="rId1"/>
  <ignoredErrors>
    <ignoredError sqref="B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F2009-F645-4246-90D6-5DCF925CED95}">
  <dimension ref="A3:E274"/>
  <sheetViews>
    <sheetView workbookViewId="0">
      <selection activeCell="G29" sqref="G29"/>
    </sheetView>
  </sheetViews>
  <sheetFormatPr defaultRowHeight="14.25" x14ac:dyDescent="0.45"/>
  <cols>
    <col min="1" max="1" width="33" bestFit="1" customWidth="1"/>
    <col min="2" max="2" width="14.73046875" bestFit="1" customWidth="1"/>
    <col min="3" max="3" width="9.73046875" bestFit="1" customWidth="1"/>
    <col min="4" max="5" width="11.19921875" bestFit="1" customWidth="1"/>
  </cols>
  <sheetData>
    <row r="3" spans="1:5" x14ac:dyDescent="0.45">
      <c r="A3" t="s">
        <v>380</v>
      </c>
      <c r="B3" t="s">
        <v>381</v>
      </c>
    </row>
    <row r="4" spans="1:5" x14ac:dyDescent="0.45">
      <c r="A4" t="s">
        <v>352</v>
      </c>
      <c r="B4" t="s">
        <v>41</v>
      </c>
      <c r="C4" t="s">
        <v>42</v>
      </c>
      <c r="D4" t="s">
        <v>215</v>
      </c>
      <c r="E4" t="s">
        <v>211</v>
      </c>
    </row>
    <row r="5" spans="1:5" x14ac:dyDescent="0.45">
      <c r="A5" s="68" t="s">
        <v>216</v>
      </c>
      <c r="B5" s="105"/>
      <c r="C5" s="105"/>
      <c r="D5" s="105">
        <v>77.61</v>
      </c>
      <c r="E5" s="105">
        <v>77.61</v>
      </c>
    </row>
    <row r="6" spans="1:5" x14ac:dyDescent="0.45">
      <c r="A6" s="68" t="s">
        <v>58</v>
      </c>
      <c r="B6" s="105">
        <v>117.8</v>
      </c>
      <c r="C6" s="105"/>
      <c r="D6" s="105">
        <v>114</v>
      </c>
      <c r="E6" s="105">
        <v>231.8</v>
      </c>
    </row>
    <row r="7" spans="1:5" x14ac:dyDescent="0.45">
      <c r="A7" s="68" t="s">
        <v>217</v>
      </c>
      <c r="B7" s="105">
        <v>142.88</v>
      </c>
      <c r="C7" s="105"/>
      <c r="D7" s="105"/>
      <c r="E7" s="105">
        <v>142.88</v>
      </c>
    </row>
    <row r="8" spans="1:5" x14ac:dyDescent="0.45">
      <c r="A8" s="68" t="s">
        <v>218</v>
      </c>
      <c r="B8" s="105"/>
      <c r="C8" s="105">
        <v>1577.54</v>
      </c>
      <c r="D8" s="105">
        <v>775.95</v>
      </c>
      <c r="E8" s="105">
        <v>2353.4899999999998</v>
      </c>
    </row>
    <row r="9" spans="1:5" x14ac:dyDescent="0.45">
      <c r="A9" s="68" t="s">
        <v>59</v>
      </c>
      <c r="B9" s="105"/>
      <c r="C9" s="105">
        <v>562.02</v>
      </c>
      <c r="D9" s="105">
        <v>1250</v>
      </c>
      <c r="E9" s="105">
        <v>1812.02</v>
      </c>
    </row>
    <row r="10" spans="1:5" x14ac:dyDescent="0.45">
      <c r="A10" s="68" t="s">
        <v>219</v>
      </c>
      <c r="B10" s="105"/>
      <c r="C10" s="105"/>
      <c r="D10" s="105">
        <v>60.28</v>
      </c>
      <c r="E10" s="105">
        <v>60.28</v>
      </c>
    </row>
    <row r="11" spans="1:5" x14ac:dyDescent="0.45">
      <c r="A11" s="68" t="s">
        <v>60</v>
      </c>
      <c r="B11" s="105">
        <v>1061.18</v>
      </c>
      <c r="C11" s="105">
        <v>1713.34</v>
      </c>
      <c r="D11" s="105">
        <v>5571.31</v>
      </c>
      <c r="E11" s="105">
        <v>8345.83</v>
      </c>
    </row>
    <row r="12" spans="1:5" x14ac:dyDescent="0.45">
      <c r="A12" s="68" t="s">
        <v>220</v>
      </c>
      <c r="B12" s="105"/>
      <c r="C12" s="105">
        <v>266.97000000000003</v>
      </c>
      <c r="D12" s="105">
        <v>147.63999999999999</v>
      </c>
      <c r="E12" s="105">
        <v>414.61</v>
      </c>
    </row>
    <row r="13" spans="1:5" x14ac:dyDescent="0.45">
      <c r="A13" s="68" t="s">
        <v>221</v>
      </c>
      <c r="B13" s="105">
        <v>1699.49</v>
      </c>
      <c r="C13" s="105">
        <v>737.01</v>
      </c>
      <c r="D13" s="105">
        <v>5995</v>
      </c>
      <c r="E13" s="105">
        <v>8431.5</v>
      </c>
    </row>
    <row r="14" spans="1:5" x14ac:dyDescent="0.45">
      <c r="A14" s="68" t="s">
        <v>354</v>
      </c>
      <c r="B14" s="105"/>
      <c r="C14" s="105"/>
      <c r="D14" s="105">
        <v>19621.830000000002</v>
      </c>
      <c r="E14" s="105">
        <v>19621.830000000002</v>
      </c>
    </row>
    <row r="15" spans="1:5" x14ac:dyDescent="0.45">
      <c r="A15" s="68" t="s">
        <v>61</v>
      </c>
      <c r="B15" s="105">
        <v>15.14</v>
      </c>
      <c r="C15" s="105">
        <v>488.94</v>
      </c>
      <c r="D15" s="105">
        <v>3930.54</v>
      </c>
      <c r="E15" s="105">
        <v>4434.62</v>
      </c>
    </row>
    <row r="16" spans="1:5" x14ac:dyDescent="0.45">
      <c r="A16" s="68" t="s">
        <v>355</v>
      </c>
      <c r="B16" s="105">
        <v>301</v>
      </c>
      <c r="C16" s="105"/>
      <c r="D16" s="105">
        <v>347</v>
      </c>
      <c r="E16" s="105">
        <v>648</v>
      </c>
    </row>
    <row r="17" spans="1:5" x14ac:dyDescent="0.45">
      <c r="A17" s="68" t="s">
        <v>62</v>
      </c>
      <c r="B17" s="105">
        <v>4443.1400000000003</v>
      </c>
      <c r="C17" s="105">
        <v>2181.1799999999998</v>
      </c>
      <c r="D17" s="105">
        <v>5848.17</v>
      </c>
      <c r="E17" s="105">
        <v>12472.49</v>
      </c>
    </row>
    <row r="18" spans="1:5" x14ac:dyDescent="0.45">
      <c r="A18" s="68" t="s">
        <v>63</v>
      </c>
      <c r="B18" s="105">
        <v>28036.82</v>
      </c>
      <c r="C18" s="105"/>
      <c r="D18" s="105">
        <v>10292.450000000001</v>
      </c>
      <c r="E18" s="105">
        <v>38329.270000000004</v>
      </c>
    </row>
    <row r="19" spans="1:5" x14ac:dyDescent="0.45">
      <c r="A19" s="68" t="s">
        <v>64</v>
      </c>
      <c r="B19" s="105">
        <v>7392.88</v>
      </c>
      <c r="C19" s="105">
        <v>23734.73</v>
      </c>
      <c r="D19" s="105">
        <v>12575.83</v>
      </c>
      <c r="E19" s="105">
        <v>43703.44</v>
      </c>
    </row>
    <row r="20" spans="1:5" x14ac:dyDescent="0.45">
      <c r="A20" s="68" t="s">
        <v>222</v>
      </c>
      <c r="B20" s="105">
        <v>563.1</v>
      </c>
      <c r="C20" s="105">
        <v>17262.87</v>
      </c>
      <c r="D20" s="105">
        <v>6230.09</v>
      </c>
      <c r="E20" s="105">
        <v>24056.059999999998</v>
      </c>
    </row>
    <row r="21" spans="1:5" x14ac:dyDescent="0.45">
      <c r="A21" s="68" t="s">
        <v>223</v>
      </c>
      <c r="B21" s="105"/>
      <c r="C21" s="105">
        <v>218.93</v>
      </c>
      <c r="D21" s="105">
        <v>315.45999999999998</v>
      </c>
      <c r="E21" s="105">
        <v>534.39</v>
      </c>
    </row>
    <row r="22" spans="1:5" x14ac:dyDescent="0.45">
      <c r="A22" s="68" t="s">
        <v>224</v>
      </c>
      <c r="B22" s="105"/>
      <c r="C22" s="105">
        <v>115.53</v>
      </c>
      <c r="D22" s="105"/>
      <c r="E22" s="105">
        <v>115.53</v>
      </c>
    </row>
    <row r="23" spans="1:5" x14ac:dyDescent="0.45">
      <c r="A23" s="68" t="s">
        <v>65</v>
      </c>
      <c r="B23" s="105"/>
      <c r="C23" s="105">
        <v>50400</v>
      </c>
      <c r="D23" s="105"/>
      <c r="E23" s="105">
        <v>50400</v>
      </c>
    </row>
    <row r="24" spans="1:5" x14ac:dyDescent="0.45">
      <c r="A24" s="68" t="s">
        <v>66</v>
      </c>
      <c r="B24" s="105">
        <v>3210.99</v>
      </c>
      <c r="C24" s="105">
        <v>7161.27</v>
      </c>
      <c r="D24" s="105">
        <v>2270.4</v>
      </c>
      <c r="E24" s="105">
        <v>12642.66</v>
      </c>
    </row>
    <row r="25" spans="1:5" x14ac:dyDescent="0.45">
      <c r="A25" s="68" t="s">
        <v>67</v>
      </c>
      <c r="B25" s="105">
        <v>1025</v>
      </c>
      <c r="C25" s="105"/>
      <c r="D25" s="105">
        <v>7563</v>
      </c>
      <c r="E25" s="105">
        <v>8588</v>
      </c>
    </row>
    <row r="26" spans="1:5" x14ac:dyDescent="0.45">
      <c r="A26" s="68" t="s">
        <v>225</v>
      </c>
      <c r="B26" s="105">
        <v>617.95000000000005</v>
      </c>
      <c r="C26" s="105">
        <v>175</v>
      </c>
      <c r="D26" s="105">
        <v>2016.38</v>
      </c>
      <c r="E26" s="105">
        <v>2809.33</v>
      </c>
    </row>
    <row r="27" spans="1:5" x14ac:dyDescent="0.45">
      <c r="A27" s="68" t="s">
        <v>226</v>
      </c>
      <c r="B27" s="105">
        <v>7028.85</v>
      </c>
      <c r="C27" s="105">
        <v>2807.82</v>
      </c>
      <c r="D27" s="105">
        <v>2036.92</v>
      </c>
      <c r="E27" s="105">
        <v>11873.59</v>
      </c>
    </row>
    <row r="28" spans="1:5" x14ac:dyDescent="0.45">
      <c r="A28" s="68" t="s">
        <v>227</v>
      </c>
      <c r="B28" s="105">
        <v>7278.75</v>
      </c>
      <c r="C28" s="105">
        <v>1416.02</v>
      </c>
      <c r="D28" s="105">
        <v>5492.15</v>
      </c>
      <c r="E28" s="105">
        <v>14186.92</v>
      </c>
    </row>
    <row r="29" spans="1:5" x14ac:dyDescent="0.45">
      <c r="A29" s="68" t="s">
        <v>228</v>
      </c>
      <c r="B29" s="105">
        <v>12169</v>
      </c>
      <c r="C29" s="105">
        <v>141.80000000000001</v>
      </c>
      <c r="D29" s="105">
        <v>324.95</v>
      </c>
      <c r="E29" s="105">
        <v>12635.75</v>
      </c>
    </row>
    <row r="30" spans="1:5" x14ac:dyDescent="0.45">
      <c r="A30" s="68" t="s">
        <v>68</v>
      </c>
      <c r="B30" s="105">
        <v>3949.21</v>
      </c>
      <c r="C30" s="105"/>
      <c r="D30" s="105"/>
      <c r="E30" s="105">
        <v>3949.21</v>
      </c>
    </row>
    <row r="31" spans="1:5" x14ac:dyDescent="0.45">
      <c r="A31" s="68" t="s">
        <v>229</v>
      </c>
      <c r="B31" s="105">
        <v>754.15</v>
      </c>
      <c r="C31" s="105"/>
      <c r="D31" s="105"/>
      <c r="E31" s="105">
        <v>754.15</v>
      </c>
    </row>
    <row r="32" spans="1:5" x14ac:dyDescent="0.45">
      <c r="A32" s="68" t="s">
        <v>69</v>
      </c>
      <c r="B32" s="105"/>
      <c r="C32" s="105">
        <v>8.94</v>
      </c>
      <c r="D32" s="105"/>
      <c r="E32" s="105">
        <v>8.94</v>
      </c>
    </row>
    <row r="33" spans="1:5" x14ac:dyDescent="0.45">
      <c r="A33" s="68" t="s">
        <v>230</v>
      </c>
      <c r="B33" s="105"/>
      <c r="C33" s="105">
        <v>8.94</v>
      </c>
      <c r="D33" s="105"/>
      <c r="E33" s="105">
        <v>8.94</v>
      </c>
    </row>
    <row r="34" spans="1:5" x14ac:dyDescent="0.45">
      <c r="A34" s="68" t="s">
        <v>231</v>
      </c>
      <c r="B34" s="105"/>
      <c r="C34" s="105">
        <v>8.94</v>
      </c>
      <c r="D34" s="105">
        <v>121.73</v>
      </c>
      <c r="E34" s="105">
        <v>130.67000000000002</v>
      </c>
    </row>
    <row r="35" spans="1:5" x14ac:dyDescent="0.45">
      <c r="A35" s="68" t="s">
        <v>232</v>
      </c>
      <c r="B35" s="105">
        <v>3948.44</v>
      </c>
      <c r="C35" s="105"/>
      <c r="D35" s="105">
        <v>493.15</v>
      </c>
      <c r="E35" s="105">
        <v>4441.59</v>
      </c>
    </row>
    <row r="36" spans="1:5" x14ac:dyDescent="0.45">
      <c r="A36" s="68" t="s">
        <v>233</v>
      </c>
      <c r="B36" s="105">
        <v>633.15</v>
      </c>
      <c r="C36" s="105"/>
      <c r="D36" s="105">
        <v>389</v>
      </c>
      <c r="E36" s="105">
        <v>1022.15</v>
      </c>
    </row>
    <row r="37" spans="1:5" x14ac:dyDescent="0.45">
      <c r="A37" s="68" t="s">
        <v>356</v>
      </c>
      <c r="B37" s="105"/>
      <c r="C37" s="105">
        <v>90.73</v>
      </c>
      <c r="D37" s="105"/>
      <c r="E37" s="105">
        <v>90.73</v>
      </c>
    </row>
    <row r="38" spans="1:5" x14ac:dyDescent="0.45">
      <c r="A38" s="68" t="s">
        <v>234</v>
      </c>
      <c r="B38" s="105">
        <v>16926.05</v>
      </c>
      <c r="C38" s="105">
        <v>5254.05</v>
      </c>
      <c r="D38" s="105"/>
      <c r="E38" s="105">
        <v>22180.1</v>
      </c>
    </row>
    <row r="39" spans="1:5" x14ac:dyDescent="0.45">
      <c r="A39" s="68" t="s">
        <v>235</v>
      </c>
      <c r="B39" s="105"/>
      <c r="C39" s="105">
        <v>15.14</v>
      </c>
      <c r="D39" s="105"/>
      <c r="E39" s="105">
        <v>15.14</v>
      </c>
    </row>
    <row r="40" spans="1:5" x14ac:dyDescent="0.45">
      <c r="A40" s="68" t="s">
        <v>236</v>
      </c>
      <c r="B40" s="105">
        <v>13455.33</v>
      </c>
      <c r="C40" s="105">
        <v>59.01</v>
      </c>
      <c r="D40" s="105">
        <v>3000</v>
      </c>
      <c r="E40" s="105">
        <v>16514.34</v>
      </c>
    </row>
    <row r="41" spans="1:5" x14ac:dyDescent="0.45">
      <c r="A41" s="68" t="s">
        <v>237</v>
      </c>
      <c r="B41" s="105">
        <v>15.14</v>
      </c>
      <c r="C41" s="105">
        <v>90.87</v>
      </c>
      <c r="D41" s="105">
        <v>9807.07</v>
      </c>
      <c r="E41" s="105">
        <v>9913.08</v>
      </c>
    </row>
    <row r="42" spans="1:5" x14ac:dyDescent="0.45">
      <c r="A42" s="68" t="s">
        <v>357</v>
      </c>
      <c r="B42" s="105"/>
      <c r="C42" s="105">
        <v>33.74</v>
      </c>
      <c r="D42" s="105"/>
      <c r="E42" s="105">
        <v>33.74</v>
      </c>
    </row>
    <row r="43" spans="1:5" x14ac:dyDescent="0.45">
      <c r="A43" s="68" t="s">
        <v>70</v>
      </c>
      <c r="B43" s="105">
        <v>53.22</v>
      </c>
      <c r="C43" s="105"/>
      <c r="D43" s="105"/>
      <c r="E43" s="105">
        <v>53.22</v>
      </c>
    </row>
    <row r="44" spans="1:5" x14ac:dyDescent="0.45">
      <c r="A44" s="68" t="s">
        <v>71</v>
      </c>
      <c r="B44" s="105"/>
      <c r="C44" s="105"/>
      <c r="D44" s="105">
        <v>10000</v>
      </c>
      <c r="E44" s="105">
        <v>10000</v>
      </c>
    </row>
    <row r="45" spans="1:5" x14ac:dyDescent="0.45">
      <c r="A45" s="68" t="s">
        <v>72</v>
      </c>
      <c r="B45" s="105">
        <v>1154.81</v>
      </c>
      <c r="C45" s="105">
        <v>1743.38</v>
      </c>
      <c r="D45" s="105">
        <v>2555.17</v>
      </c>
      <c r="E45" s="105">
        <v>5453.3600000000006</v>
      </c>
    </row>
    <row r="46" spans="1:5" x14ac:dyDescent="0.45">
      <c r="A46" s="68" t="s">
        <v>238</v>
      </c>
      <c r="B46" s="105"/>
      <c r="C46" s="105"/>
      <c r="D46" s="105">
        <v>4125</v>
      </c>
      <c r="E46" s="105">
        <v>4125</v>
      </c>
    </row>
    <row r="47" spans="1:5" x14ac:dyDescent="0.45">
      <c r="A47" s="68" t="s">
        <v>73</v>
      </c>
      <c r="B47" s="105">
        <v>32873.599999999999</v>
      </c>
      <c r="C47" s="105">
        <v>51511.21</v>
      </c>
      <c r="D47" s="105">
        <v>23351.94</v>
      </c>
      <c r="E47" s="105">
        <v>107736.75</v>
      </c>
    </row>
    <row r="48" spans="1:5" x14ac:dyDescent="0.45">
      <c r="A48" s="68" t="s">
        <v>74</v>
      </c>
      <c r="B48" s="105">
        <v>2222.5300000000002</v>
      </c>
      <c r="C48" s="105">
        <v>25656</v>
      </c>
      <c r="D48" s="105">
        <v>86200.99</v>
      </c>
      <c r="E48" s="105">
        <v>114079.52</v>
      </c>
    </row>
    <row r="49" spans="1:5" x14ac:dyDescent="0.45">
      <c r="A49" s="68" t="s">
        <v>239</v>
      </c>
      <c r="B49" s="105">
        <v>2500</v>
      </c>
      <c r="C49" s="105">
        <v>196.65</v>
      </c>
      <c r="D49" s="105">
        <v>456.43</v>
      </c>
      <c r="E49" s="105">
        <v>3153.08</v>
      </c>
    </row>
    <row r="50" spans="1:5" x14ac:dyDescent="0.45">
      <c r="A50" s="68" t="s">
        <v>240</v>
      </c>
      <c r="B50" s="105">
        <v>8089.78</v>
      </c>
      <c r="C50" s="105">
        <v>586</v>
      </c>
      <c r="D50" s="105">
        <v>81983.990000000005</v>
      </c>
      <c r="E50" s="105">
        <v>90659.77</v>
      </c>
    </row>
    <row r="51" spans="1:5" x14ac:dyDescent="0.45">
      <c r="A51" s="68" t="s">
        <v>241</v>
      </c>
      <c r="B51" s="105"/>
      <c r="C51" s="105"/>
      <c r="D51" s="105">
        <v>319.5</v>
      </c>
      <c r="E51" s="105">
        <v>319.5</v>
      </c>
    </row>
    <row r="52" spans="1:5" x14ac:dyDescent="0.45">
      <c r="A52" s="68" t="s">
        <v>75</v>
      </c>
      <c r="B52" s="105"/>
      <c r="C52" s="105">
        <v>4418.71</v>
      </c>
      <c r="D52" s="105"/>
      <c r="E52" s="105">
        <v>4418.71</v>
      </c>
    </row>
    <row r="53" spans="1:5" x14ac:dyDescent="0.45">
      <c r="A53" s="68" t="s">
        <v>242</v>
      </c>
      <c r="B53" s="105">
        <v>316.8</v>
      </c>
      <c r="C53" s="105">
        <v>70.849999999999994</v>
      </c>
      <c r="D53" s="105">
        <v>1302</v>
      </c>
      <c r="E53" s="105">
        <v>1689.65</v>
      </c>
    </row>
    <row r="54" spans="1:5" x14ac:dyDescent="0.45">
      <c r="A54" s="68" t="s">
        <v>243</v>
      </c>
      <c r="B54" s="105">
        <v>393</v>
      </c>
      <c r="C54" s="105"/>
      <c r="D54" s="105">
        <v>2925</v>
      </c>
      <c r="E54" s="105">
        <v>3318</v>
      </c>
    </row>
    <row r="55" spans="1:5" x14ac:dyDescent="0.45">
      <c r="A55" s="68" t="s">
        <v>244</v>
      </c>
      <c r="B55" s="105">
        <v>30</v>
      </c>
      <c r="C55" s="105">
        <v>30</v>
      </c>
      <c r="D55" s="105">
        <v>591.16999999999996</v>
      </c>
      <c r="E55" s="105">
        <v>651.16999999999996</v>
      </c>
    </row>
    <row r="56" spans="1:5" x14ac:dyDescent="0.45">
      <c r="A56" s="68" t="s">
        <v>245</v>
      </c>
      <c r="B56" s="105">
        <v>36</v>
      </c>
      <c r="C56" s="105">
        <v>36</v>
      </c>
      <c r="D56" s="105">
        <v>10611</v>
      </c>
      <c r="E56" s="105">
        <v>10683</v>
      </c>
    </row>
    <row r="57" spans="1:5" x14ac:dyDescent="0.45">
      <c r="A57" s="68" t="s">
        <v>76</v>
      </c>
      <c r="B57" s="105">
        <v>46</v>
      </c>
      <c r="C57" s="105">
        <v>2322.85</v>
      </c>
      <c r="D57" s="105">
        <v>3624.35</v>
      </c>
      <c r="E57" s="105">
        <v>5993.2</v>
      </c>
    </row>
    <row r="58" spans="1:5" x14ac:dyDescent="0.45">
      <c r="A58" s="68" t="s">
        <v>77</v>
      </c>
      <c r="B58" s="105">
        <v>427.78</v>
      </c>
      <c r="C58" s="105">
        <v>110247.4</v>
      </c>
      <c r="D58" s="105">
        <v>9558.5</v>
      </c>
      <c r="E58" s="105">
        <v>120233.68</v>
      </c>
    </row>
    <row r="59" spans="1:5" x14ac:dyDescent="0.45">
      <c r="A59" s="68" t="s">
        <v>78</v>
      </c>
      <c r="B59" s="105"/>
      <c r="C59" s="105">
        <v>11237.02</v>
      </c>
      <c r="D59" s="105"/>
      <c r="E59" s="105">
        <v>11237.02</v>
      </c>
    </row>
    <row r="60" spans="1:5" x14ac:dyDescent="0.45">
      <c r="A60" s="68" t="s">
        <v>246</v>
      </c>
      <c r="B60" s="105"/>
      <c r="C60" s="105">
        <v>158.4</v>
      </c>
      <c r="D60" s="105">
        <v>101.03</v>
      </c>
      <c r="E60" s="105">
        <v>259.43</v>
      </c>
    </row>
    <row r="61" spans="1:5" x14ac:dyDescent="0.45">
      <c r="A61" s="68" t="s">
        <v>79</v>
      </c>
      <c r="B61" s="105">
        <v>44026.6</v>
      </c>
      <c r="C61" s="105">
        <v>4202</v>
      </c>
      <c r="D61" s="105">
        <v>49338.559999999998</v>
      </c>
      <c r="E61" s="105">
        <v>97567.16</v>
      </c>
    </row>
    <row r="62" spans="1:5" x14ac:dyDescent="0.45">
      <c r="A62" s="68" t="s">
        <v>80</v>
      </c>
      <c r="B62" s="105">
        <v>346.48</v>
      </c>
      <c r="C62" s="105">
        <v>386.83</v>
      </c>
      <c r="D62" s="105">
        <v>2221.29</v>
      </c>
      <c r="E62" s="105">
        <v>2954.6</v>
      </c>
    </row>
    <row r="63" spans="1:5" x14ac:dyDescent="0.45">
      <c r="A63" s="68" t="s">
        <v>81</v>
      </c>
      <c r="B63" s="105">
        <v>185</v>
      </c>
      <c r="C63" s="105">
        <v>1312.02</v>
      </c>
      <c r="D63" s="105">
        <v>1054.25</v>
      </c>
      <c r="E63" s="105">
        <v>2551.27</v>
      </c>
    </row>
    <row r="64" spans="1:5" x14ac:dyDescent="0.45">
      <c r="A64" s="68" t="s">
        <v>247</v>
      </c>
      <c r="B64" s="105"/>
      <c r="C64" s="105"/>
      <c r="D64" s="105">
        <v>10.55</v>
      </c>
      <c r="E64" s="105">
        <v>10.55</v>
      </c>
    </row>
    <row r="65" spans="1:5" x14ac:dyDescent="0.45">
      <c r="A65" s="68" t="s">
        <v>82</v>
      </c>
      <c r="B65" s="105">
        <v>4873.0600000000004</v>
      </c>
      <c r="C65" s="105">
        <v>9877.26</v>
      </c>
      <c r="D65" s="105">
        <v>3317.68</v>
      </c>
      <c r="E65" s="105">
        <v>18068</v>
      </c>
    </row>
    <row r="66" spans="1:5" x14ac:dyDescent="0.45">
      <c r="A66" s="68" t="s">
        <v>83</v>
      </c>
      <c r="B66" s="105">
        <v>635</v>
      </c>
      <c r="C66" s="105"/>
      <c r="D66" s="105">
        <v>1282.07</v>
      </c>
      <c r="E66" s="105">
        <v>1917.07</v>
      </c>
    </row>
    <row r="67" spans="1:5" x14ac:dyDescent="0.45">
      <c r="A67" s="68" t="s">
        <v>84</v>
      </c>
      <c r="B67" s="105"/>
      <c r="C67" s="105">
        <v>1009.4</v>
      </c>
      <c r="D67" s="105"/>
      <c r="E67" s="105">
        <v>1009.4</v>
      </c>
    </row>
    <row r="68" spans="1:5" x14ac:dyDescent="0.45">
      <c r="A68" s="68" t="s">
        <v>85</v>
      </c>
      <c r="B68" s="105"/>
      <c r="C68" s="105">
        <v>212.56</v>
      </c>
      <c r="D68" s="105"/>
      <c r="E68" s="105">
        <v>212.56</v>
      </c>
    </row>
    <row r="69" spans="1:5" x14ac:dyDescent="0.45">
      <c r="A69" s="68" t="s">
        <v>86</v>
      </c>
      <c r="B69" s="105"/>
      <c r="C69" s="105"/>
      <c r="D69" s="105">
        <v>3283.01</v>
      </c>
      <c r="E69" s="105">
        <v>3283.01</v>
      </c>
    </row>
    <row r="70" spans="1:5" x14ac:dyDescent="0.45">
      <c r="A70" s="68" t="s">
        <v>248</v>
      </c>
      <c r="B70" s="105"/>
      <c r="C70" s="105"/>
      <c r="D70" s="105">
        <v>15.14</v>
      </c>
      <c r="E70" s="105">
        <v>15.14</v>
      </c>
    </row>
    <row r="71" spans="1:5" x14ac:dyDescent="0.45">
      <c r="A71" s="68" t="s">
        <v>249</v>
      </c>
      <c r="B71" s="105">
        <v>198</v>
      </c>
      <c r="C71" s="105">
        <v>396</v>
      </c>
      <c r="D71" s="105">
        <v>285</v>
      </c>
      <c r="E71" s="105">
        <v>879</v>
      </c>
    </row>
    <row r="72" spans="1:5" x14ac:dyDescent="0.45">
      <c r="A72" s="68" t="s">
        <v>87</v>
      </c>
      <c r="B72" s="105"/>
      <c r="C72" s="105"/>
      <c r="D72" s="105">
        <v>6008.94</v>
      </c>
      <c r="E72" s="105">
        <v>6008.94</v>
      </c>
    </row>
    <row r="73" spans="1:5" x14ac:dyDescent="0.45">
      <c r="A73" s="68" t="s">
        <v>88</v>
      </c>
      <c r="B73" s="105"/>
      <c r="C73" s="105"/>
      <c r="D73" s="105">
        <v>1930.92</v>
      </c>
      <c r="E73" s="105">
        <v>1930.92</v>
      </c>
    </row>
    <row r="74" spans="1:5" x14ac:dyDescent="0.45">
      <c r="A74" s="68" t="s">
        <v>250</v>
      </c>
      <c r="B74" s="105">
        <v>234.99</v>
      </c>
      <c r="C74" s="105"/>
      <c r="D74" s="105">
        <v>430</v>
      </c>
      <c r="E74" s="105">
        <v>664.99</v>
      </c>
    </row>
    <row r="75" spans="1:5" x14ac:dyDescent="0.45">
      <c r="A75" s="68" t="s">
        <v>358</v>
      </c>
      <c r="B75" s="105">
        <v>558.54</v>
      </c>
      <c r="C75" s="105"/>
      <c r="D75" s="105">
        <v>3338.47</v>
      </c>
      <c r="E75" s="105">
        <v>3897.0099999999998</v>
      </c>
    </row>
    <row r="76" spans="1:5" x14ac:dyDescent="0.45">
      <c r="A76" s="68" t="s">
        <v>89</v>
      </c>
      <c r="B76" s="105">
        <v>172.11</v>
      </c>
      <c r="C76" s="105"/>
      <c r="D76" s="105">
        <v>12478.5</v>
      </c>
      <c r="E76" s="105">
        <v>12650.61</v>
      </c>
    </row>
    <row r="77" spans="1:5" x14ac:dyDescent="0.45">
      <c r="A77" s="68" t="s">
        <v>251</v>
      </c>
      <c r="B77" s="105"/>
      <c r="C77" s="105"/>
      <c r="D77" s="105">
        <v>6.2</v>
      </c>
      <c r="E77" s="105">
        <v>6.2</v>
      </c>
    </row>
    <row r="78" spans="1:5" x14ac:dyDescent="0.45">
      <c r="A78" s="68" t="s">
        <v>252</v>
      </c>
      <c r="B78" s="105"/>
      <c r="C78" s="105">
        <v>139.94</v>
      </c>
      <c r="D78" s="105">
        <v>-139.94</v>
      </c>
      <c r="E78" s="105">
        <v>0</v>
      </c>
    </row>
    <row r="79" spans="1:5" x14ac:dyDescent="0.45">
      <c r="A79" s="68" t="s">
        <v>253</v>
      </c>
      <c r="B79" s="105">
        <v>4862.3900000000003</v>
      </c>
      <c r="C79" s="105">
        <v>129</v>
      </c>
      <c r="D79" s="105">
        <v>3083.2</v>
      </c>
      <c r="E79" s="105">
        <v>8074.59</v>
      </c>
    </row>
    <row r="80" spans="1:5" x14ac:dyDescent="0.45">
      <c r="A80" s="68" t="s">
        <v>254</v>
      </c>
      <c r="B80" s="105"/>
      <c r="C80" s="105"/>
      <c r="D80" s="105">
        <v>51.6</v>
      </c>
      <c r="E80" s="105">
        <v>51.6</v>
      </c>
    </row>
    <row r="81" spans="1:5" x14ac:dyDescent="0.45">
      <c r="A81" s="68" t="s">
        <v>90</v>
      </c>
      <c r="B81" s="105"/>
      <c r="C81" s="105"/>
      <c r="D81" s="105">
        <v>197.84</v>
      </c>
      <c r="E81" s="105">
        <v>197.84</v>
      </c>
    </row>
    <row r="82" spans="1:5" x14ac:dyDescent="0.45">
      <c r="A82" s="68" t="s">
        <v>255</v>
      </c>
      <c r="B82" s="105"/>
      <c r="C82" s="105">
        <v>438.9</v>
      </c>
      <c r="D82" s="105"/>
      <c r="E82" s="105">
        <v>438.9</v>
      </c>
    </row>
    <row r="83" spans="1:5" x14ac:dyDescent="0.45">
      <c r="A83" s="68" t="s">
        <v>256</v>
      </c>
      <c r="B83" s="105"/>
      <c r="C83" s="105"/>
      <c r="D83" s="105">
        <v>364.99</v>
      </c>
      <c r="E83" s="105">
        <v>364.99</v>
      </c>
    </row>
    <row r="84" spans="1:5" x14ac:dyDescent="0.45">
      <c r="A84" s="68" t="s">
        <v>257</v>
      </c>
      <c r="B84" s="105"/>
      <c r="C84" s="105">
        <v>411.74</v>
      </c>
      <c r="D84" s="105">
        <v>15000</v>
      </c>
      <c r="E84" s="105">
        <v>15411.74</v>
      </c>
    </row>
    <row r="85" spans="1:5" x14ac:dyDescent="0.45">
      <c r="A85" s="68" t="s">
        <v>258</v>
      </c>
      <c r="B85" s="105">
        <v>4994.13</v>
      </c>
      <c r="C85" s="105">
        <v>602.1</v>
      </c>
      <c r="D85" s="105">
        <v>705.9</v>
      </c>
      <c r="E85" s="105">
        <v>6302.13</v>
      </c>
    </row>
    <row r="86" spans="1:5" x14ac:dyDescent="0.45">
      <c r="A86" s="68" t="s">
        <v>91</v>
      </c>
      <c r="B86" s="105"/>
      <c r="C86" s="105">
        <v>528.57000000000005</v>
      </c>
      <c r="D86" s="105">
        <v>1852.26</v>
      </c>
      <c r="E86" s="105">
        <v>2380.83</v>
      </c>
    </row>
    <row r="87" spans="1:5" x14ac:dyDescent="0.45">
      <c r="A87" s="68" t="s">
        <v>359</v>
      </c>
      <c r="B87" s="105"/>
      <c r="C87" s="105">
        <v>2237.12</v>
      </c>
      <c r="D87" s="105"/>
      <c r="E87" s="105">
        <v>2237.12</v>
      </c>
    </row>
    <row r="88" spans="1:5" x14ac:dyDescent="0.45">
      <c r="A88" s="68" t="s">
        <v>259</v>
      </c>
      <c r="B88" s="105"/>
      <c r="C88" s="105"/>
      <c r="D88" s="105">
        <v>10552.81</v>
      </c>
      <c r="E88" s="105">
        <v>10552.81</v>
      </c>
    </row>
    <row r="89" spans="1:5" x14ac:dyDescent="0.45">
      <c r="A89" s="68" t="s">
        <v>92</v>
      </c>
      <c r="B89" s="105"/>
      <c r="C89" s="105">
        <v>1470</v>
      </c>
      <c r="D89" s="105">
        <v>4050</v>
      </c>
      <c r="E89" s="105">
        <v>5520</v>
      </c>
    </row>
    <row r="90" spans="1:5" x14ac:dyDescent="0.45">
      <c r="A90" s="68" t="s">
        <v>93</v>
      </c>
      <c r="B90" s="105"/>
      <c r="C90" s="105"/>
      <c r="D90" s="105">
        <v>3605</v>
      </c>
      <c r="E90" s="105">
        <v>3605</v>
      </c>
    </row>
    <row r="91" spans="1:5" x14ac:dyDescent="0.45">
      <c r="A91" s="68" t="s">
        <v>260</v>
      </c>
      <c r="B91" s="105">
        <v>2358.81</v>
      </c>
      <c r="C91" s="105">
        <v>123.02</v>
      </c>
      <c r="D91" s="105">
        <v>373.2</v>
      </c>
      <c r="E91" s="105">
        <v>2855.0299999999997</v>
      </c>
    </row>
    <row r="92" spans="1:5" x14ac:dyDescent="0.45">
      <c r="A92" s="68" t="s">
        <v>360</v>
      </c>
      <c r="B92" s="105">
        <v>1500</v>
      </c>
      <c r="C92" s="105">
        <v>8276.7800000000007</v>
      </c>
      <c r="D92" s="105"/>
      <c r="E92" s="105">
        <v>9776.7800000000007</v>
      </c>
    </row>
    <row r="93" spans="1:5" x14ac:dyDescent="0.45">
      <c r="A93" s="68" t="s">
        <v>94</v>
      </c>
      <c r="B93" s="105">
        <v>3942.08</v>
      </c>
      <c r="C93" s="105">
        <v>67757.460000000006</v>
      </c>
      <c r="D93" s="105">
        <v>115178</v>
      </c>
      <c r="E93" s="105">
        <v>186877.54</v>
      </c>
    </row>
    <row r="94" spans="1:5" x14ac:dyDescent="0.45">
      <c r="A94" s="68" t="s">
        <v>261</v>
      </c>
      <c r="B94" s="105"/>
      <c r="C94" s="105"/>
      <c r="D94" s="105">
        <v>17895.189999999999</v>
      </c>
      <c r="E94" s="105">
        <v>17895.189999999999</v>
      </c>
    </row>
    <row r="95" spans="1:5" x14ac:dyDescent="0.45">
      <c r="A95" s="68" t="s">
        <v>262</v>
      </c>
      <c r="B95" s="105">
        <v>20335.27</v>
      </c>
      <c r="C95" s="105">
        <v>13684.24</v>
      </c>
      <c r="D95" s="105">
        <v>11201.99</v>
      </c>
      <c r="E95" s="105">
        <v>45221.5</v>
      </c>
    </row>
    <row r="96" spans="1:5" x14ac:dyDescent="0.45">
      <c r="A96" s="68" t="s">
        <v>95</v>
      </c>
      <c r="B96" s="105">
        <v>1479.34</v>
      </c>
      <c r="C96" s="105">
        <v>928.31</v>
      </c>
      <c r="D96" s="105">
        <v>196.2</v>
      </c>
      <c r="E96" s="105">
        <v>2603.8499999999995</v>
      </c>
    </row>
    <row r="97" spans="1:5" x14ac:dyDescent="0.45">
      <c r="A97" s="68" t="s">
        <v>96</v>
      </c>
      <c r="B97" s="105"/>
      <c r="C97" s="105"/>
      <c r="D97" s="105">
        <v>15.14</v>
      </c>
      <c r="E97" s="105">
        <v>15.14</v>
      </c>
    </row>
    <row r="98" spans="1:5" x14ac:dyDescent="0.45">
      <c r="A98" s="68" t="s">
        <v>361</v>
      </c>
      <c r="B98" s="105"/>
      <c r="C98" s="105"/>
      <c r="D98" s="105">
        <v>8.94</v>
      </c>
      <c r="E98" s="105">
        <v>8.94</v>
      </c>
    </row>
    <row r="99" spans="1:5" x14ac:dyDescent="0.45">
      <c r="A99" s="68" t="s">
        <v>97</v>
      </c>
      <c r="B99" s="105">
        <v>8.94</v>
      </c>
      <c r="C99" s="105"/>
      <c r="D99" s="105"/>
      <c r="E99" s="105">
        <v>8.94</v>
      </c>
    </row>
    <row r="100" spans="1:5" x14ac:dyDescent="0.45">
      <c r="A100" s="68" t="s">
        <v>98</v>
      </c>
      <c r="B100" s="105">
        <v>841.25</v>
      </c>
      <c r="C100" s="105">
        <v>98.14</v>
      </c>
      <c r="D100" s="105">
        <v>7841.31</v>
      </c>
      <c r="E100" s="105">
        <v>8780.7000000000007</v>
      </c>
    </row>
    <row r="101" spans="1:5" x14ac:dyDescent="0.45">
      <c r="A101" s="68" t="s">
        <v>99</v>
      </c>
      <c r="B101" s="105">
        <v>24757.5</v>
      </c>
      <c r="C101" s="105">
        <v>182.07</v>
      </c>
      <c r="D101" s="105">
        <v>17632.7</v>
      </c>
      <c r="E101" s="105">
        <v>42572.270000000004</v>
      </c>
    </row>
    <row r="102" spans="1:5" x14ac:dyDescent="0.45">
      <c r="A102" s="68" t="s">
        <v>362</v>
      </c>
      <c r="B102" s="105"/>
      <c r="C102" s="105">
        <v>19000.05</v>
      </c>
      <c r="D102" s="105"/>
      <c r="E102" s="105">
        <v>19000.05</v>
      </c>
    </row>
    <row r="103" spans="1:5" x14ac:dyDescent="0.45">
      <c r="A103" s="68" t="s">
        <v>263</v>
      </c>
      <c r="B103" s="105">
        <v>279.8</v>
      </c>
      <c r="C103" s="105">
        <v>240</v>
      </c>
      <c r="D103" s="105">
        <v>292</v>
      </c>
      <c r="E103" s="105">
        <v>811.8</v>
      </c>
    </row>
    <row r="104" spans="1:5" x14ac:dyDescent="0.45">
      <c r="A104" s="68" t="s">
        <v>264</v>
      </c>
      <c r="B104" s="105">
        <v>33047</v>
      </c>
      <c r="C104" s="105"/>
      <c r="D104" s="105"/>
      <c r="E104" s="105">
        <v>33047</v>
      </c>
    </row>
    <row r="105" spans="1:5" x14ac:dyDescent="0.45">
      <c r="A105" s="68" t="s">
        <v>363</v>
      </c>
      <c r="B105" s="105"/>
      <c r="C105" s="105"/>
      <c r="D105" s="105">
        <v>627.65</v>
      </c>
      <c r="E105" s="105">
        <v>627.65</v>
      </c>
    </row>
    <row r="106" spans="1:5" x14ac:dyDescent="0.45">
      <c r="A106" s="68" t="s">
        <v>265</v>
      </c>
      <c r="B106" s="105">
        <v>20883.169999999998</v>
      </c>
      <c r="C106" s="105"/>
      <c r="D106" s="105"/>
      <c r="E106" s="105">
        <v>20883.169999999998</v>
      </c>
    </row>
    <row r="107" spans="1:5" x14ac:dyDescent="0.45">
      <c r="A107" s="68" t="s">
        <v>100</v>
      </c>
      <c r="B107" s="105">
        <v>828.18</v>
      </c>
      <c r="C107" s="105">
        <v>738.6</v>
      </c>
      <c r="D107" s="105">
        <v>637.71</v>
      </c>
      <c r="E107" s="105">
        <v>2204.4899999999998</v>
      </c>
    </row>
    <row r="108" spans="1:5" x14ac:dyDescent="0.45">
      <c r="A108" s="68" t="s">
        <v>101</v>
      </c>
      <c r="B108" s="105"/>
      <c r="C108" s="105">
        <v>322.99</v>
      </c>
      <c r="D108" s="105">
        <v>93.18</v>
      </c>
      <c r="E108" s="105">
        <v>416.17</v>
      </c>
    </row>
    <row r="109" spans="1:5" x14ac:dyDescent="0.45">
      <c r="A109" s="68" t="s">
        <v>102</v>
      </c>
      <c r="B109" s="105">
        <v>34139.279999999999</v>
      </c>
      <c r="C109" s="105">
        <v>15852.34</v>
      </c>
      <c r="D109" s="105">
        <v>39040.949999999997</v>
      </c>
      <c r="E109" s="105">
        <v>89032.569999999992</v>
      </c>
    </row>
    <row r="110" spans="1:5" x14ac:dyDescent="0.45">
      <c r="A110" s="68" t="s">
        <v>103</v>
      </c>
      <c r="B110" s="105">
        <v>8.94</v>
      </c>
      <c r="C110" s="105"/>
      <c r="D110" s="105"/>
      <c r="E110" s="105">
        <v>8.94</v>
      </c>
    </row>
    <row r="111" spans="1:5" x14ac:dyDescent="0.45">
      <c r="A111" s="68" t="s">
        <v>104</v>
      </c>
      <c r="B111" s="105">
        <v>2389.02</v>
      </c>
      <c r="C111" s="105">
        <v>10556.7</v>
      </c>
      <c r="D111" s="105">
        <v>51103.06</v>
      </c>
      <c r="E111" s="105">
        <v>64048.78</v>
      </c>
    </row>
    <row r="112" spans="1:5" x14ac:dyDescent="0.45">
      <c r="A112" s="68" t="s">
        <v>105</v>
      </c>
      <c r="B112" s="105">
        <v>21500</v>
      </c>
      <c r="C112" s="105"/>
      <c r="D112" s="105"/>
      <c r="E112" s="105">
        <v>21500</v>
      </c>
    </row>
    <row r="113" spans="1:5" x14ac:dyDescent="0.45">
      <c r="A113" s="68" t="s">
        <v>106</v>
      </c>
      <c r="B113" s="105">
        <v>53.52</v>
      </c>
      <c r="C113" s="105">
        <v>234.5</v>
      </c>
      <c r="D113" s="105"/>
      <c r="E113" s="105">
        <v>288.02</v>
      </c>
    </row>
    <row r="114" spans="1:5" x14ac:dyDescent="0.45">
      <c r="A114" s="68" t="s">
        <v>266</v>
      </c>
      <c r="B114" s="105">
        <v>42.34</v>
      </c>
      <c r="C114" s="105"/>
      <c r="D114" s="105"/>
      <c r="E114" s="105">
        <v>42.34</v>
      </c>
    </row>
    <row r="115" spans="1:5" x14ac:dyDescent="0.45">
      <c r="A115" s="68" t="s">
        <v>267</v>
      </c>
      <c r="B115" s="105"/>
      <c r="C115" s="105"/>
      <c r="D115" s="105">
        <v>125.04</v>
      </c>
      <c r="E115" s="105">
        <v>125.04</v>
      </c>
    </row>
    <row r="116" spans="1:5" x14ac:dyDescent="0.45">
      <c r="A116" s="68" t="s">
        <v>268</v>
      </c>
      <c r="B116" s="105">
        <v>980.58</v>
      </c>
      <c r="C116" s="105"/>
      <c r="D116" s="105"/>
      <c r="E116" s="105">
        <v>980.58</v>
      </c>
    </row>
    <row r="117" spans="1:5" x14ac:dyDescent="0.45">
      <c r="A117" s="68" t="s">
        <v>107</v>
      </c>
      <c r="B117" s="105"/>
      <c r="C117" s="105">
        <v>405.33</v>
      </c>
      <c r="D117" s="105">
        <v>3555.77</v>
      </c>
      <c r="E117" s="105">
        <v>3961.1</v>
      </c>
    </row>
    <row r="118" spans="1:5" x14ac:dyDescent="0.45">
      <c r="A118" s="68" t="s">
        <v>269</v>
      </c>
      <c r="B118" s="105">
        <v>2677.98</v>
      </c>
      <c r="C118" s="105">
        <v>2422.3000000000002</v>
      </c>
      <c r="D118" s="105">
        <v>841.56</v>
      </c>
      <c r="E118" s="105">
        <v>5941.84</v>
      </c>
    </row>
    <row r="119" spans="1:5" x14ac:dyDescent="0.45">
      <c r="A119" s="68" t="s">
        <v>108</v>
      </c>
      <c r="B119" s="105">
        <v>1851.75</v>
      </c>
      <c r="C119" s="105"/>
      <c r="D119" s="105">
        <v>24251.75</v>
      </c>
      <c r="E119" s="105">
        <v>26103.5</v>
      </c>
    </row>
    <row r="120" spans="1:5" x14ac:dyDescent="0.45">
      <c r="A120" s="68" t="s">
        <v>109</v>
      </c>
      <c r="B120" s="105"/>
      <c r="C120" s="105"/>
      <c r="D120" s="105">
        <v>53.5</v>
      </c>
      <c r="E120" s="105">
        <v>53.5</v>
      </c>
    </row>
    <row r="121" spans="1:5" x14ac:dyDescent="0.45">
      <c r="A121" s="68" t="s">
        <v>270</v>
      </c>
      <c r="B121" s="105"/>
      <c r="C121" s="105"/>
      <c r="D121" s="105">
        <v>58.55</v>
      </c>
      <c r="E121" s="105">
        <v>58.55</v>
      </c>
    </row>
    <row r="122" spans="1:5" x14ac:dyDescent="0.45">
      <c r="A122" s="68" t="s">
        <v>110</v>
      </c>
      <c r="B122" s="105">
        <v>1632.2</v>
      </c>
      <c r="C122" s="105"/>
      <c r="D122" s="105">
        <v>1043.17</v>
      </c>
      <c r="E122" s="105">
        <v>2675.37</v>
      </c>
    </row>
    <row r="123" spans="1:5" x14ac:dyDescent="0.45">
      <c r="A123" s="68" t="s">
        <v>271</v>
      </c>
      <c r="B123" s="105"/>
      <c r="C123" s="105">
        <v>315</v>
      </c>
      <c r="D123" s="105">
        <v>1690</v>
      </c>
      <c r="E123" s="105">
        <v>2005</v>
      </c>
    </row>
    <row r="124" spans="1:5" x14ac:dyDescent="0.45">
      <c r="A124" s="68" t="s">
        <v>272</v>
      </c>
      <c r="B124" s="105">
        <v>18.91</v>
      </c>
      <c r="C124" s="105"/>
      <c r="D124" s="105"/>
      <c r="E124" s="105">
        <v>18.91</v>
      </c>
    </row>
    <row r="125" spans="1:5" x14ac:dyDescent="0.45">
      <c r="A125" s="68" t="s">
        <v>273</v>
      </c>
      <c r="B125" s="105">
        <v>1399.84</v>
      </c>
      <c r="C125" s="105">
        <v>7482.33</v>
      </c>
      <c r="D125" s="105"/>
      <c r="E125" s="105">
        <v>8882.17</v>
      </c>
    </row>
    <row r="126" spans="1:5" x14ac:dyDescent="0.45">
      <c r="A126" s="68" t="s">
        <v>111</v>
      </c>
      <c r="B126" s="105">
        <v>2825.77</v>
      </c>
      <c r="C126" s="105">
        <v>1787.07</v>
      </c>
      <c r="D126" s="105">
        <v>16331.96</v>
      </c>
      <c r="E126" s="105">
        <v>20944.8</v>
      </c>
    </row>
    <row r="127" spans="1:5" x14ac:dyDescent="0.45">
      <c r="A127" s="68" t="s">
        <v>364</v>
      </c>
      <c r="B127" s="105"/>
      <c r="C127" s="105">
        <v>808.96</v>
      </c>
      <c r="D127" s="105">
        <v>724.17</v>
      </c>
      <c r="E127" s="105">
        <v>1533.13</v>
      </c>
    </row>
    <row r="128" spans="1:5" x14ac:dyDescent="0.45">
      <c r="A128" s="68" t="s">
        <v>112</v>
      </c>
      <c r="B128" s="105">
        <v>3321.16</v>
      </c>
      <c r="C128" s="105">
        <v>1637.02</v>
      </c>
      <c r="D128" s="105">
        <v>8743.9699999999993</v>
      </c>
      <c r="E128" s="105">
        <v>13702.15</v>
      </c>
    </row>
    <row r="129" spans="1:5" x14ac:dyDescent="0.45">
      <c r="A129" s="68" t="s">
        <v>113</v>
      </c>
      <c r="B129" s="105"/>
      <c r="C129" s="105"/>
      <c r="D129" s="105">
        <v>52502.83</v>
      </c>
      <c r="E129" s="105">
        <v>52502.83</v>
      </c>
    </row>
    <row r="130" spans="1:5" x14ac:dyDescent="0.45">
      <c r="A130" s="68" t="s">
        <v>114</v>
      </c>
      <c r="B130" s="105"/>
      <c r="C130" s="105">
        <v>3399</v>
      </c>
      <c r="D130" s="105">
        <v>2640</v>
      </c>
      <c r="E130" s="105">
        <v>6039</v>
      </c>
    </row>
    <row r="131" spans="1:5" x14ac:dyDescent="0.45">
      <c r="A131" s="68" t="s">
        <v>115</v>
      </c>
      <c r="B131" s="105"/>
      <c r="C131" s="105">
        <v>339.28</v>
      </c>
      <c r="D131" s="105"/>
      <c r="E131" s="105">
        <v>339.28</v>
      </c>
    </row>
    <row r="132" spans="1:5" x14ac:dyDescent="0.45">
      <c r="A132" s="68" t="s">
        <v>116</v>
      </c>
      <c r="B132" s="105">
        <v>26691.1</v>
      </c>
      <c r="C132" s="105">
        <v>6104.01</v>
      </c>
      <c r="D132" s="105">
        <v>83001.87</v>
      </c>
      <c r="E132" s="105">
        <v>115796.98</v>
      </c>
    </row>
    <row r="133" spans="1:5" x14ac:dyDescent="0.45">
      <c r="A133" s="68" t="s">
        <v>274</v>
      </c>
      <c r="B133" s="105">
        <v>1485</v>
      </c>
      <c r="C133" s="105">
        <v>522.30999999999995</v>
      </c>
      <c r="D133" s="105">
        <v>149.94</v>
      </c>
      <c r="E133" s="105">
        <v>2157.25</v>
      </c>
    </row>
    <row r="134" spans="1:5" x14ac:dyDescent="0.45">
      <c r="A134" s="68" t="s">
        <v>275</v>
      </c>
      <c r="B134" s="105"/>
      <c r="C134" s="105">
        <v>104</v>
      </c>
      <c r="D134" s="105"/>
      <c r="E134" s="105">
        <v>104</v>
      </c>
    </row>
    <row r="135" spans="1:5" x14ac:dyDescent="0.45">
      <c r="A135" s="68" t="s">
        <v>276</v>
      </c>
      <c r="B135" s="105"/>
      <c r="C135" s="105"/>
      <c r="D135" s="105">
        <v>700</v>
      </c>
      <c r="E135" s="105">
        <v>700</v>
      </c>
    </row>
    <row r="136" spans="1:5" x14ac:dyDescent="0.45">
      <c r="A136" s="68" t="s">
        <v>117</v>
      </c>
      <c r="B136" s="105">
        <v>37093.800000000003</v>
      </c>
      <c r="C136" s="105">
        <v>1440</v>
      </c>
      <c r="D136" s="105">
        <v>11860.56</v>
      </c>
      <c r="E136" s="105">
        <v>50394.36</v>
      </c>
    </row>
    <row r="137" spans="1:5" x14ac:dyDescent="0.45">
      <c r="A137" s="68" t="s">
        <v>118</v>
      </c>
      <c r="B137" s="105">
        <v>1553.13</v>
      </c>
      <c r="C137" s="105">
        <v>4023.51</v>
      </c>
      <c r="D137" s="105">
        <v>9822.17</v>
      </c>
      <c r="E137" s="105">
        <v>15398.810000000001</v>
      </c>
    </row>
    <row r="138" spans="1:5" x14ac:dyDescent="0.45">
      <c r="A138" s="68" t="s">
        <v>119</v>
      </c>
      <c r="B138" s="105">
        <v>442.4</v>
      </c>
      <c r="C138" s="105">
        <v>442.4</v>
      </c>
      <c r="D138" s="105">
        <v>703.56</v>
      </c>
      <c r="E138" s="105">
        <v>1588.36</v>
      </c>
    </row>
    <row r="139" spans="1:5" x14ac:dyDescent="0.45">
      <c r="A139" s="68" t="s">
        <v>277</v>
      </c>
      <c r="B139" s="105">
        <v>52.81</v>
      </c>
      <c r="C139" s="105">
        <v>506</v>
      </c>
      <c r="D139" s="105"/>
      <c r="E139" s="105">
        <v>558.80999999999995</v>
      </c>
    </row>
    <row r="140" spans="1:5" x14ac:dyDescent="0.45">
      <c r="A140" s="68" t="s">
        <v>278</v>
      </c>
      <c r="B140" s="105"/>
      <c r="C140" s="105">
        <v>6499.95</v>
      </c>
      <c r="D140" s="105">
        <v>54.05</v>
      </c>
      <c r="E140" s="105">
        <v>6554</v>
      </c>
    </row>
    <row r="141" spans="1:5" x14ac:dyDescent="0.45">
      <c r="A141" s="68" t="s">
        <v>279</v>
      </c>
      <c r="B141" s="105">
        <v>1216.08</v>
      </c>
      <c r="C141" s="105"/>
      <c r="D141" s="105">
        <v>5877.92</v>
      </c>
      <c r="E141" s="105">
        <v>7094</v>
      </c>
    </row>
    <row r="142" spans="1:5" x14ac:dyDescent="0.45">
      <c r="A142" s="68" t="s">
        <v>280</v>
      </c>
      <c r="B142" s="105">
        <v>1283.21</v>
      </c>
      <c r="C142" s="105">
        <v>829.4</v>
      </c>
      <c r="D142" s="105">
        <v>134513.41</v>
      </c>
      <c r="E142" s="105">
        <v>136626.01999999999</v>
      </c>
    </row>
    <row r="143" spans="1:5" x14ac:dyDescent="0.45">
      <c r="A143" s="68" t="s">
        <v>281</v>
      </c>
      <c r="B143" s="105"/>
      <c r="C143" s="105">
        <v>181.86</v>
      </c>
      <c r="D143" s="105"/>
      <c r="E143" s="105">
        <v>181.86</v>
      </c>
    </row>
    <row r="144" spans="1:5" x14ac:dyDescent="0.45">
      <c r="A144" s="68" t="s">
        <v>282</v>
      </c>
      <c r="B144" s="105">
        <v>339</v>
      </c>
      <c r="C144" s="105">
        <v>372.1</v>
      </c>
      <c r="D144" s="105">
        <v>2346</v>
      </c>
      <c r="E144" s="105">
        <v>3057.1</v>
      </c>
    </row>
    <row r="145" spans="1:5" x14ac:dyDescent="0.45">
      <c r="A145" s="68" t="s">
        <v>283</v>
      </c>
      <c r="B145" s="105">
        <v>1268.24</v>
      </c>
      <c r="C145" s="105">
        <v>911.44</v>
      </c>
      <c r="D145" s="105">
        <v>375.01</v>
      </c>
      <c r="E145" s="105">
        <v>2554.6900000000005</v>
      </c>
    </row>
    <row r="146" spans="1:5" x14ac:dyDescent="0.45">
      <c r="A146" s="68" t="s">
        <v>120</v>
      </c>
      <c r="B146" s="105"/>
      <c r="C146" s="105">
        <v>1878.75</v>
      </c>
      <c r="D146" s="105"/>
      <c r="E146" s="105">
        <v>1878.75</v>
      </c>
    </row>
    <row r="147" spans="1:5" x14ac:dyDescent="0.45">
      <c r="A147" s="68" t="s">
        <v>121</v>
      </c>
      <c r="B147" s="105">
        <v>7774.51</v>
      </c>
      <c r="C147" s="105">
        <v>4078.99</v>
      </c>
      <c r="D147" s="105">
        <v>19745.55</v>
      </c>
      <c r="E147" s="105">
        <v>31599.05</v>
      </c>
    </row>
    <row r="148" spans="1:5" x14ac:dyDescent="0.45">
      <c r="A148" s="68" t="s">
        <v>122</v>
      </c>
      <c r="B148" s="105">
        <v>21892.84</v>
      </c>
      <c r="C148" s="105">
        <v>5945.12</v>
      </c>
      <c r="D148" s="105">
        <v>7804.42</v>
      </c>
      <c r="E148" s="105">
        <v>35642.379999999997</v>
      </c>
    </row>
    <row r="149" spans="1:5" x14ac:dyDescent="0.45">
      <c r="A149" s="68" t="s">
        <v>284</v>
      </c>
      <c r="B149" s="105">
        <v>577.37</v>
      </c>
      <c r="C149" s="105">
        <v>733</v>
      </c>
      <c r="D149" s="105">
        <v>33.74</v>
      </c>
      <c r="E149" s="105">
        <v>1344.11</v>
      </c>
    </row>
    <row r="150" spans="1:5" x14ac:dyDescent="0.45">
      <c r="A150" s="68" t="s">
        <v>123</v>
      </c>
      <c r="B150" s="105"/>
      <c r="C150" s="105">
        <v>865.58</v>
      </c>
      <c r="D150" s="105">
        <v>6499.32</v>
      </c>
      <c r="E150" s="105">
        <v>7364.9</v>
      </c>
    </row>
    <row r="151" spans="1:5" x14ac:dyDescent="0.45">
      <c r="A151" s="68" t="s">
        <v>285</v>
      </c>
      <c r="B151" s="105">
        <v>1348</v>
      </c>
      <c r="C151" s="105">
        <v>371.6</v>
      </c>
      <c r="D151" s="105">
        <v>5174.4399999999996</v>
      </c>
      <c r="E151" s="105">
        <v>6894.0399999999991</v>
      </c>
    </row>
    <row r="152" spans="1:5" x14ac:dyDescent="0.45">
      <c r="A152" s="68" t="s">
        <v>286</v>
      </c>
      <c r="B152" s="105"/>
      <c r="C152" s="105"/>
      <c r="D152" s="105">
        <v>6260</v>
      </c>
      <c r="E152" s="105">
        <v>6260</v>
      </c>
    </row>
    <row r="153" spans="1:5" x14ac:dyDescent="0.45">
      <c r="A153" s="68" t="s">
        <v>287</v>
      </c>
      <c r="B153" s="105">
        <v>1816.27</v>
      </c>
      <c r="C153" s="105">
        <v>1655.92</v>
      </c>
      <c r="D153" s="105">
        <v>235.9</v>
      </c>
      <c r="E153" s="105">
        <v>3708.09</v>
      </c>
    </row>
    <row r="154" spans="1:5" x14ac:dyDescent="0.45">
      <c r="A154" s="68" t="s">
        <v>288</v>
      </c>
      <c r="B154" s="105"/>
      <c r="C154" s="105">
        <v>793.03</v>
      </c>
      <c r="D154" s="105">
        <v>1013.6</v>
      </c>
      <c r="E154" s="105">
        <v>1806.63</v>
      </c>
    </row>
    <row r="155" spans="1:5" x14ac:dyDescent="0.45">
      <c r="A155" s="68" t="s">
        <v>289</v>
      </c>
      <c r="B155" s="105">
        <v>39.94</v>
      </c>
      <c r="C155" s="105"/>
      <c r="D155" s="105"/>
      <c r="E155" s="105">
        <v>39.94</v>
      </c>
    </row>
    <row r="156" spans="1:5" x14ac:dyDescent="0.45">
      <c r="A156" s="68" t="s">
        <v>290</v>
      </c>
      <c r="B156" s="105"/>
      <c r="C156" s="105">
        <v>974</v>
      </c>
      <c r="D156" s="105">
        <v>159</v>
      </c>
      <c r="E156" s="105">
        <v>1133</v>
      </c>
    </row>
    <row r="157" spans="1:5" x14ac:dyDescent="0.45">
      <c r="A157" s="68" t="s">
        <v>124</v>
      </c>
      <c r="B157" s="105">
        <v>2213.5</v>
      </c>
      <c r="C157" s="105">
        <v>13.2</v>
      </c>
      <c r="D157" s="105"/>
      <c r="E157" s="105">
        <v>2226.6999999999998</v>
      </c>
    </row>
    <row r="158" spans="1:5" x14ac:dyDescent="0.45">
      <c r="A158" s="68" t="s">
        <v>291</v>
      </c>
      <c r="B158" s="105">
        <v>1510.32</v>
      </c>
      <c r="C158" s="105"/>
      <c r="D158" s="105"/>
      <c r="E158" s="105">
        <v>1510.32</v>
      </c>
    </row>
    <row r="159" spans="1:5" x14ac:dyDescent="0.45">
      <c r="A159" s="68" t="s">
        <v>125</v>
      </c>
      <c r="B159" s="105">
        <v>3387.72</v>
      </c>
      <c r="C159" s="105">
        <v>8191.94</v>
      </c>
      <c r="D159" s="105">
        <v>11763.45</v>
      </c>
      <c r="E159" s="105">
        <v>23343.11</v>
      </c>
    </row>
    <row r="160" spans="1:5" x14ac:dyDescent="0.45">
      <c r="A160" s="68" t="s">
        <v>292</v>
      </c>
      <c r="B160" s="105">
        <v>27.8</v>
      </c>
      <c r="C160" s="105">
        <v>708</v>
      </c>
      <c r="D160" s="105"/>
      <c r="E160" s="105">
        <v>735.8</v>
      </c>
    </row>
    <row r="161" spans="1:5" x14ac:dyDescent="0.45">
      <c r="A161" s="68" t="s">
        <v>293</v>
      </c>
      <c r="B161" s="105">
        <v>516</v>
      </c>
      <c r="C161" s="105">
        <v>395</v>
      </c>
      <c r="D161" s="105">
        <v>194.99</v>
      </c>
      <c r="E161" s="105">
        <v>1105.99</v>
      </c>
    </row>
    <row r="162" spans="1:5" x14ac:dyDescent="0.45">
      <c r="A162" s="68" t="s">
        <v>294</v>
      </c>
      <c r="B162" s="105">
        <v>3185</v>
      </c>
      <c r="C162" s="105"/>
      <c r="D162" s="105"/>
      <c r="E162" s="105">
        <v>3185</v>
      </c>
    </row>
    <row r="163" spans="1:5" x14ac:dyDescent="0.45">
      <c r="A163" s="68" t="s">
        <v>295</v>
      </c>
      <c r="B163" s="105">
        <v>329</v>
      </c>
      <c r="C163" s="105">
        <v>329</v>
      </c>
      <c r="D163" s="105"/>
      <c r="E163" s="105">
        <v>658</v>
      </c>
    </row>
    <row r="164" spans="1:5" x14ac:dyDescent="0.45">
      <c r="A164" s="68" t="s">
        <v>296</v>
      </c>
      <c r="B164" s="105"/>
      <c r="C164" s="105"/>
      <c r="D164" s="105">
        <v>2167.06</v>
      </c>
      <c r="E164" s="105">
        <v>2167.06</v>
      </c>
    </row>
    <row r="165" spans="1:5" x14ac:dyDescent="0.45">
      <c r="A165" s="68" t="s">
        <v>297</v>
      </c>
      <c r="B165" s="105">
        <v>180.3</v>
      </c>
      <c r="C165" s="105">
        <v>99</v>
      </c>
      <c r="D165" s="105">
        <v>142</v>
      </c>
      <c r="E165" s="105">
        <v>421.3</v>
      </c>
    </row>
    <row r="166" spans="1:5" x14ac:dyDescent="0.45">
      <c r="A166" s="68" t="s">
        <v>126</v>
      </c>
      <c r="B166" s="105">
        <v>295.99</v>
      </c>
      <c r="C166" s="105"/>
      <c r="D166" s="105">
        <v>2590.75</v>
      </c>
      <c r="E166" s="105">
        <v>2886.74</v>
      </c>
    </row>
    <row r="167" spans="1:5" x14ac:dyDescent="0.45">
      <c r="A167" s="68" t="s">
        <v>298</v>
      </c>
      <c r="B167" s="105"/>
      <c r="C167" s="105"/>
      <c r="D167" s="105">
        <v>2000</v>
      </c>
      <c r="E167" s="105">
        <v>2000</v>
      </c>
    </row>
    <row r="168" spans="1:5" x14ac:dyDescent="0.45">
      <c r="A168" s="68" t="s">
        <v>127</v>
      </c>
      <c r="B168" s="105"/>
      <c r="C168" s="105"/>
      <c r="D168" s="105">
        <v>30</v>
      </c>
      <c r="E168" s="105">
        <v>30</v>
      </c>
    </row>
    <row r="169" spans="1:5" x14ac:dyDescent="0.45">
      <c r="A169" s="68" t="s">
        <v>299</v>
      </c>
      <c r="B169" s="105">
        <v>1747.5</v>
      </c>
      <c r="C169" s="105">
        <v>400</v>
      </c>
      <c r="D169" s="105"/>
      <c r="E169" s="105">
        <v>2147.5</v>
      </c>
    </row>
    <row r="170" spans="1:5" x14ac:dyDescent="0.45">
      <c r="A170" s="68" t="s">
        <v>128</v>
      </c>
      <c r="B170" s="105">
        <v>49.55</v>
      </c>
      <c r="C170" s="105">
        <v>50.86</v>
      </c>
      <c r="D170" s="105">
        <v>50.86</v>
      </c>
      <c r="E170" s="105">
        <v>151.26999999999998</v>
      </c>
    </row>
    <row r="171" spans="1:5" x14ac:dyDescent="0.45">
      <c r="A171" s="68" t="s">
        <v>300</v>
      </c>
      <c r="B171" s="105">
        <v>179.99</v>
      </c>
      <c r="C171" s="105"/>
      <c r="D171" s="105"/>
      <c r="E171" s="105">
        <v>179.99</v>
      </c>
    </row>
    <row r="172" spans="1:5" x14ac:dyDescent="0.45">
      <c r="A172" s="68" t="s">
        <v>301</v>
      </c>
      <c r="B172" s="105">
        <v>708</v>
      </c>
      <c r="C172" s="105"/>
      <c r="D172" s="105"/>
      <c r="E172" s="105">
        <v>708</v>
      </c>
    </row>
    <row r="173" spans="1:5" x14ac:dyDescent="0.45">
      <c r="A173" s="68" t="s">
        <v>129</v>
      </c>
      <c r="B173" s="105"/>
      <c r="C173" s="105">
        <v>9708.42</v>
      </c>
      <c r="D173" s="105"/>
      <c r="E173" s="105">
        <v>9708.42</v>
      </c>
    </row>
    <row r="174" spans="1:5" x14ac:dyDescent="0.45">
      <c r="A174" s="68" t="s">
        <v>365</v>
      </c>
      <c r="B174" s="105">
        <v>295</v>
      </c>
      <c r="C174" s="105">
        <v>108.5</v>
      </c>
      <c r="D174" s="105">
        <v>977</v>
      </c>
      <c r="E174" s="105">
        <v>1380.5</v>
      </c>
    </row>
    <row r="175" spans="1:5" x14ac:dyDescent="0.45">
      <c r="A175" s="68" t="s">
        <v>130</v>
      </c>
      <c r="B175" s="105"/>
      <c r="C175" s="105">
        <v>2354</v>
      </c>
      <c r="D175" s="105">
        <v>5608</v>
      </c>
      <c r="E175" s="105">
        <v>7962</v>
      </c>
    </row>
    <row r="176" spans="1:5" x14ac:dyDescent="0.45">
      <c r="A176" s="68" t="s">
        <v>302</v>
      </c>
      <c r="B176" s="105">
        <v>65.209999999999994</v>
      </c>
      <c r="C176" s="105">
        <v>985.92</v>
      </c>
      <c r="D176" s="105">
        <v>24.08</v>
      </c>
      <c r="E176" s="105">
        <v>1075.2099999999998</v>
      </c>
    </row>
    <row r="177" spans="1:5" x14ac:dyDescent="0.45">
      <c r="A177" s="68" t="s">
        <v>366</v>
      </c>
      <c r="B177" s="105"/>
      <c r="C177" s="105"/>
      <c r="D177" s="105">
        <v>735</v>
      </c>
      <c r="E177" s="105">
        <v>735</v>
      </c>
    </row>
    <row r="178" spans="1:5" x14ac:dyDescent="0.45">
      <c r="A178" s="68" t="s">
        <v>303</v>
      </c>
      <c r="B178" s="105">
        <v>1910</v>
      </c>
      <c r="C178" s="105"/>
      <c r="D178" s="105">
        <v>27.54</v>
      </c>
      <c r="E178" s="105">
        <v>1937.54</v>
      </c>
    </row>
    <row r="179" spans="1:5" x14ac:dyDescent="0.45">
      <c r="A179" s="68" t="s">
        <v>131</v>
      </c>
      <c r="B179" s="105">
        <v>56954.64</v>
      </c>
      <c r="C179" s="105">
        <v>2144.7800000000002</v>
      </c>
      <c r="D179" s="105">
        <v>5178.2700000000004</v>
      </c>
      <c r="E179" s="105">
        <v>64277.69</v>
      </c>
    </row>
    <row r="180" spans="1:5" x14ac:dyDescent="0.45">
      <c r="A180" s="68" t="s">
        <v>132</v>
      </c>
      <c r="B180" s="105"/>
      <c r="C180" s="105">
        <v>39.94</v>
      </c>
      <c r="D180" s="105">
        <v>1400</v>
      </c>
      <c r="E180" s="105">
        <v>1439.94</v>
      </c>
    </row>
    <row r="181" spans="1:5" x14ac:dyDescent="0.45">
      <c r="A181" s="68" t="s">
        <v>133</v>
      </c>
      <c r="B181" s="105">
        <v>3985.83</v>
      </c>
      <c r="C181" s="105">
        <v>46.61</v>
      </c>
      <c r="D181" s="105"/>
      <c r="E181" s="105">
        <v>4032.44</v>
      </c>
    </row>
    <row r="182" spans="1:5" x14ac:dyDescent="0.45">
      <c r="A182" s="68" t="s">
        <v>304</v>
      </c>
      <c r="B182" s="105"/>
      <c r="C182" s="105">
        <v>58.94</v>
      </c>
      <c r="D182" s="105"/>
      <c r="E182" s="105">
        <v>58.94</v>
      </c>
    </row>
    <row r="183" spans="1:5" x14ac:dyDescent="0.45">
      <c r="A183" s="68" t="s">
        <v>305</v>
      </c>
      <c r="B183" s="105"/>
      <c r="C183" s="105">
        <v>8.94</v>
      </c>
      <c r="D183" s="105"/>
      <c r="E183" s="105">
        <v>8.94</v>
      </c>
    </row>
    <row r="184" spans="1:5" x14ac:dyDescent="0.45">
      <c r="A184" s="68" t="s">
        <v>134</v>
      </c>
      <c r="B184" s="105">
        <v>4539.6000000000004</v>
      </c>
      <c r="C184" s="105"/>
      <c r="D184" s="105"/>
      <c r="E184" s="105">
        <v>4539.6000000000004</v>
      </c>
    </row>
    <row r="185" spans="1:5" x14ac:dyDescent="0.45">
      <c r="A185" s="68" t="s">
        <v>367</v>
      </c>
      <c r="B185" s="105">
        <v>8.94</v>
      </c>
      <c r="C185" s="105">
        <v>6.67</v>
      </c>
      <c r="D185" s="105"/>
      <c r="E185" s="105">
        <v>15.61</v>
      </c>
    </row>
    <row r="186" spans="1:5" x14ac:dyDescent="0.45">
      <c r="A186" s="68" t="s">
        <v>368</v>
      </c>
      <c r="B186" s="105"/>
      <c r="C186" s="105"/>
      <c r="D186" s="105">
        <v>286.74</v>
      </c>
      <c r="E186" s="105">
        <v>286.74</v>
      </c>
    </row>
    <row r="187" spans="1:5" x14ac:dyDescent="0.45">
      <c r="A187" s="68" t="s">
        <v>306</v>
      </c>
      <c r="B187" s="105"/>
      <c r="C187" s="105"/>
      <c r="D187" s="105">
        <v>15.14</v>
      </c>
      <c r="E187" s="105">
        <v>15.14</v>
      </c>
    </row>
    <row r="188" spans="1:5" x14ac:dyDescent="0.45">
      <c r="A188" s="68" t="s">
        <v>307</v>
      </c>
      <c r="B188" s="105">
        <v>61.05</v>
      </c>
      <c r="C188" s="105">
        <v>14.23</v>
      </c>
      <c r="D188" s="105"/>
      <c r="E188" s="105">
        <v>75.28</v>
      </c>
    </row>
    <row r="189" spans="1:5" x14ac:dyDescent="0.45">
      <c r="A189" s="68" t="s">
        <v>369</v>
      </c>
      <c r="B189" s="105"/>
      <c r="C189" s="105">
        <v>149</v>
      </c>
      <c r="D189" s="105"/>
      <c r="E189" s="105">
        <v>149</v>
      </c>
    </row>
    <row r="190" spans="1:5" x14ac:dyDescent="0.45">
      <c r="A190" s="68" t="s">
        <v>135</v>
      </c>
      <c r="B190" s="105">
        <v>74.83</v>
      </c>
      <c r="C190" s="105">
        <v>114.11</v>
      </c>
      <c r="D190" s="105">
        <v>61</v>
      </c>
      <c r="E190" s="105">
        <v>249.94</v>
      </c>
    </row>
    <row r="191" spans="1:5" x14ac:dyDescent="0.45">
      <c r="A191" s="68" t="s">
        <v>136</v>
      </c>
      <c r="B191" s="105"/>
      <c r="C191" s="105">
        <v>552.80999999999995</v>
      </c>
      <c r="D191" s="105"/>
      <c r="E191" s="105">
        <v>552.80999999999995</v>
      </c>
    </row>
    <row r="192" spans="1:5" x14ac:dyDescent="0.45">
      <c r="A192" s="68" t="s">
        <v>308</v>
      </c>
      <c r="B192" s="105">
        <v>5975.65</v>
      </c>
      <c r="C192" s="105">
        <v>65</v>
      </c>
      <c r="D192" s="105">
        <v>476.76</v>
      </c>
      <c r="E192" s="105">
        <v>6517.41</v>
      </c>
    </row>
    <row r="193" spans="1:5" x14ac:dyDescent="0.45">
      <c r="A193" s="68" t="s">
        <v>137</v>
      </c>
      <c r="B193" s="105"/>
      <c r="C193" s="105">
        <v>226.14</v>
      </c>
      <c r="D193" s="105">
        <v>52.81</v>
      </c>
      <c r="E193" s="105">
        <v>278.95</v>
      </c>
    </row>
    <row r="194" spans="1:5" x14ac:dyDescent="0.45">
      <c r="A194" s="68" t="s">
        <v>309</v>
      </c>
      <c r="B194" s="105"/>
      <c r="C194" s="105">
        <v>89.29</v>
      </c>
      <c r="D194" s="105">
        <v>726.88</v>
      </c>
      <c r="E194" s="105">
        <v>816.17</v>
      </c>
    </row>
    <row r="195" spans="1:5" x14ac:dyDescent="0.45">
      <c r="A195" s="68" t="s">
        <v>310</v>
      </c>
      <c r="B195" s="105">
        <v>806.25</v>
      </c>
      <c r="C195" s="105">
        <v>1266.25</v>
      </c>
      <c r="D195" s="105">
        <v>635</v>
      </c>
      <c r="E195" s="105">
        <v>2707.5</v>
      </c>
    </row>
    <row r="196" spans="1:5" x14ac:dyDescent="0.45">
      <c r="A196" s="68" t="s">
        <v>138</v>
      </c>
      <c r="B196" s="105">
        <v>93072.89</v>
      </c>
      <c r="C196" s="105">
        <v>28807.16</v>
      </c>
      <c r="D196" s="105">
        <v>16671.88</v>
      </c>
      <c r="E196" s="105">
        <v>138551.93</v>
      </c>
    </row>
    <row r="197" spans="1:5" x14ac:dyDescent="0.45">
      <c r="A197" s="68" t="s">
        <v>139</v>
      </c>
      <c r="B197" s="105">
        <v>839.99</v>
      </c>
      <c r="C197" s="105">
        <v>1182.57</v>
      </c>
      <c r="D197" s="105">
        <v>88403.13</v>
      </c>
      <c r="E197" s="105">
        <v>90425.69</v>
      </c>
    </row>
    <row r="198" spans="1:5" x14ac:dyDescent="0.45">
      <c r="A198" s="68" t="s">
        <v>311</v>
      </c>
      <c r="B198" s="105">
        <v>132</v>
      </c>
      <c r="C198" s="105">
        <v>160</v>
      </c>
      <c r="D198" s="105">
        <v>2463.92</v>
      </c>
      <c r="E198" s="105">
        <v>2755.92</v>
      </c>
    </row>
    <row r="199" spans="1:5" x14ac:dyDescent="0.45">
      <c r="A199" s="68" t="s">
        <v>312</v>
      </c>
      <c r="B199" s="105">
        <v>123.9</v>
      </c>
      <c r="C199" s="105">
        <v>1529</v>
      </c>
      <c r="D199" s="105">
        <v>1350</v>
      </c>
      <c r="E199" s="105">
        <v>3002.9</v>
      </c>
    </row>
    <row r="200" spans="1:5" x14ac:dyDescent="0.45">
      <c r="A200" s="68" t="s">
        <v>313</v>
      </c>
      <c r="B200" s="105">
        <v>275</v>
      </c>
      <c r="C200" s="105"/>
      <c r="D200" s="105"/>
      <c r="E200" s="105">
        <v>275</v>
      </c>
    </row>
    <row r="201" spans="1:5" x14ac:dyDescent="0.45">
      <c r="A201" s="68" t="s">
        <v>314</v>
      </c>
      <c r="B201" s="105">
        <v>363.75</v>
      </c>
      <c r="C201" s="105">
        <v>12800</v>
      </c>
      <c r="D201" s="105"/>
      <c r="E201" s="105">
        <v>13163.75</v>
      </c>
    </row>
    <row r="202" spans="1:5" x14ac:dyDescent="0.45">
      <c r="A202" s="68" t="s">
        <v>315</v>
      </c>
      <c r="B202" s="105">
        <v>69.75</v>
      </c>
      <c r="C202" s="105"/>
      <c r="D202" s="105">
        <v>359.7</v>
      </c>
      <c r="E202" s="105">
        <v>429.45</v>
      </c>
    </row>
    <row r="203" spans="1:5" x14ac:dyDescent="0.45">
      <c r="A203" s="68" t="s">
        <v>316</v>
      </c>
      <c r="B203" s="105"/>
      <c r="C203" s="105">
        <v>907.5</v>
      </c>
      <c r="D203" s="105"/>
      <c r="E203" s="105">
        <v>907.5</v>
      </c>
    </row>
    <row r="204" spans="1:5" x14ac:dyDescent="0.45">
      <c r="A204" s="68" t="s">
        <v>317</v>
      </c>
      <c r="B204" s="105">
        <v>1426.68</v>
      </c>
      <c r="C204" s="105"/>
      <c r="D204" s="105"/>
      <c r="E204" s="105">
        <v>1426.68</v>
      </c>
    </row>
    <row r="205" spans="1:5" x14ac:dyDescent="0.45">
      <c r="A205" s="68" t="s">
        <v>318</v>
      </c>
      <c r="B205" s="105"/>
      <c r="C205" s="105">
        <v>6499</v>
      </c>
      <c r="D205" s="105"/>
      <c r="E205" s="105">
        <v>6499</v>
      </c>
    </row>
    <row r="206" spans="1:5" x14ac:dyDescent="0.45">
      <c r="A206" s="68" t="s">
        <v>140</v>
      </c>
      <c r="B206" s="105"/>
      <c r="C206" s="105">
        <v>1612.5</v>
      </c>
      <c r="D206" s="105">
        <v>600</v>
      </c>
      <c r="E206" s="105">
        <v>2212.5</v>
      </c>
    </row>
    <row r="207" spans="1:5" x14ac:dyDescent="0.45">
      <c r="A207" s="68" t="s">
        <v>319</v>
      </c>
      <c r="B207" s="105"/>
      <c r="C207" s="105"/>
      <c r="D207" s="105">
        <v>843.75</v>
      </c>
      <c r="E207" s="105">
        <v>843.75</v>
      </c>
    </row>
    <row r="208" spans="1:5" x14ac:dyDescent="0.45">
      <c r="A208" s="68" t="s">
        <v>320</v>
      </c>
      <c r="B208" s="105">
        <v>1232.82</v>
      </c>
      <c r="C208" s="105">
        <v>748</v>
      </c>
      <c r="D208" s="105"/>
      <c r="E208" s="105">
        <v>1980.82</v>
      </c>
    </row>
    <row r="209" spans="1:5" x14ac:dyDescent="0.45">
      <c r="A209" s="68" t="s">
        <v>321</v>
      </c>
      <c r="B209" s="105"/>
      <c r="C209" s="105">
        <v>213.33</v>
      </c>
      <c r="D209" s="105"/>
      <c r="E209" s="105">
        <v>213.33</v>
      </c>
    </row>
    <row r="210" spans="1:5" x14ac:dyDescent="0.45">
      <c r="A210" s="68" t="s">
        <v>141</v>
      </c>
      <c r="B210" s="105"/>
      <c r="C210" s="105"/>
      <c r="D210" s="105">
        <v>496.94</v>
      </c>
      <c r="E210" s="105">
        <v>496.94</v>
      </c>
    </row>
    <row r="211" spans="1:5" x14ac:dyDescent="0.45">
      <c r="A211" s="68" t="s">
        <v>142</v>
      </c>
      <c r="B211" s="105"/>
      <c r="C211" s="105"/>
      <c r="D211" s="105">
        <v>171.51</v>
      </c>
      <c r="E211" s="105">
        <v>171.51</v>
      </c>
    </row>
    <row r="212" spans="1:5" x14ac:dyDescent="0.45">
      <c r="A212" s="68" t="s">
        <v>322</v>
      </c>
      <c r="B212" s="105">
        <v>8.94</v>
      </c>
      <c r="C212" s="105">
        <v>890.1</v>
      </c>
      <c r="D212" s="105"/>
      <c r="E212" s="105">
        <v>899.04000000000008</v>
      </c>
    </row>
    <row r="213" spans="1:5" x14ac:dyDescent="0.45">
      <c r="A213" s="68" t="s">
        <v>143</v>
      </c>
      <c r="B213" s="105"/>
      <c r="C213" s="105">
        <v>612.5</v>
      </c>
      <c r="D213" s="105"/>
      <c r="E213" s="105">
        <v>612.5</v>
      </c>
    </row>
    <row r="214" spans="1:5" x14ac:dyDescent="0.45">
      <c r="A214" s="68" t="s">
        <v>323</v>
      </c>
      <c r="B214" s="105"/>
      <c r="C214" s="105">
        <v>2649.6</v>
      </c>
      <c r="D214" s="105"/>
      <c r="E214" s="105">
        <v>2649.6</v>
      </c>
    </row>
    <row r="215" spans="1:5" x14ac:dyDescent="0.45">
      <c r="A215" s="68" t="s">
        <v>324</v>
      </c>
      <c r="B215" s="105"/>
      <c r="C215" s="105">
        <v>8.94</v>
      </c>
      <c r="D215" s="105"/>
      <c r="E215" s="105">
        <v>8.94</v>
      </c>
    </row>
    <row r="216" spans="1:5" x14ac:dyDescent="0.45">
      <c r="A216" s="68" t="s">
        <v>370</v>
      </c>
      <c r="B216" s="105"/>
      <c r="C216" s="105">
        <v>8.94</v>
      </c>
      <c r="D216" s="105"/>
      <c r="E216" s="105">
        <v>8.94</v>
      </c>
    </row>
    <row r="217" spans="1:5" x14ac:dyDescent="0.45">
      <c r="A217" s="68" t="s">
        <v>144</v>
      </c>
      <c r="B217" s="105">
        <v>293.89</v>
      </c>
      <c r="C217" s="105">
        <v>334.95</v>
      </c>
      <c r="D217" s="105">
        <v>36.6</v>
      </c>
      <c r="E217" s="105">
        <v>665.43999999999994</v>
      </c>
    </row>
    <row r="218" spans="1:5" x14ac:dyDescent="0.45">
      <c r="A218" s="68" t="s">
        <v>145</v>
      </c>
      <c r="B218" s="105">
        <v>74.150000000000006</v>
      </c>
      <c r="C218" s="105">
        <v>10200</v>
      </c>
      <c r="D218" s="105"/>
      <c r="E218" s="105">
        <v>10274.15</v>
      </c>
    </row>
    <row r="219" spans="1:5" x14ac:dyDescent="0.45">
      <c r="A219" s="68" t="s">
        <v>146</v>
      </c>
      <c r="B219" s="105"/>
      <c r="C219" s="105">
        <v>275</v>
      </c>
      <c r="D219" s="105">
        <v>2546.23</v>
      </c>
      <c r="E219" s="105">
        <v>2821.23</v>
      </c>
    </row>
    <row r="220" spans="1:5" x14ac:dyDescent="0.45">
      <c r="A220" s="68" t="s">
        <v>325</v>
      </c>
      <c r="B220" s="105"/>
      <c r="C220" s="105"/>
      <c r="D220" s="105">
        <v>139.06</v>
      </c>
      <c r="E220" s="105">
        <v>139.06</v>
      </c>
    </row>
    <row r="221" spans="1:5" x14ac:dyDescent="0.45">
      <c r="A221" s="68" t="s">
        <v>326</v>
      </c>
      <c r="B221" s="105">
        <v>330</v>
      </c>
      <c r="C221" s="105"/>
      <c r="D221" s="105">
        <v>1375</v>
      </c>
      <c r="E221" s="105">
        <v>1705</v>
      </c>
    </row>
    <row r="222" spans="1:5" x14ac:dyDescent="0.45">
      <c r="A222" s="68" t="s">
        <v>147</v>
      </c>
      <c r="B222" s="105">
        <v>30</v>
      </c>
      <c r="C222" s="105"/>
      <c r="D222" s="105"/>
      <c r="E222" s="105">
        <v>30</v>
      </c>
    </row>
    <row r="223" spans="1:5" x14ac:dyDescent="0.45">
      <c r="A223" s="68" t="s">
        <v>327</v>
      </c>
      <c r="B223" s="105">
        <v>406.22</v>
      </c>
      <c r="C223" s="105">
        <v>125.5</v>
      </c>
      <c r="D223" s="105">
        <v>310.63</v>
      </c>
      <c r="E223" s="105">
        <v>842.35</v>
      </c>
    </row>
    <row r="224" spans="1:5" x14ac:dyDescent="0.45">
      <c r="A224" s="68" t="s">
        <v>371</v>
      </c>
      <c r="B224" s="105"/>
      <c r="C224" s="105"/>
      <c r="D224" s="105">
        <v>966.43</v>
      </c>
      <c r="E224" s="105">
        <v>966.43</v>
      </c>
    </row>
    <row r="225" spans="1:5" x14ac:dyDescent="0.45">
      <c r="A225" s="68" t="s">
        <v>148</v>
      </c>
      <c r="B225" s="105"/>
      <c r="C225" s="105">
        <v>5785.28</v>
      </c>
      <c r="D225" s="105">
        <v>848.64</v>
      </c>
      <c r="E225" s="105">
        <v>6633.92</v>
      </c>
    </row>
    <row r="226" spans="1:5" x14ac:dyDescent="0.45">
      <c r="A226" s="68" t="s">
        <v>149</v>
      </c>
      <c r="B226" s="105">
        <v>9994.4699999999993</v>
      </c>
      <c r="C226" s="105">
        <v>4441.0200000000004</v>
      </c>
      <c r="D226" s="105">
        <v>6269.57</v>
      </c>
      <c r="E226" s="105">
        <v>20705.059999999998</v>
      </c>
    </row>
    <row r="227" spans="1:5" x14ac:dyDescent="0.45">
      <c r="A227" s="68" t="s">
        <v>150</v>
      </c>
      <c r="B227" s="105"/>
      <c r="C227" s="105"/>
      <c r="D227" s="105">
        <v>6152.6</v>
      </c>
      <c r="E227" s="105">
        <v>6152.6</v>
      </c>
    </row>
    <row r="228" spans="1:5" x14ac:dyDescent="0.45">
      <c r="A228" s="68" t="s">
        <v>151</v>
      </c>
      <c r="B228" s="105">
        <v>74.150000000000006</v>
      </c>
      <c r="C228" s="105"/>
      <c r="D228" s="105"/>
      <c r="E228" s="105">
        <v>74.150000000000006</v>
      </c>
    </row>
    <row r="229" spans="1:5" x14ac:dyDescent="0.45">
      <c r="A229" s="68" t="s">
        <v>328</v>
      </c>
      <c r="B229" s="105">
        <v>301.25</v>
      </c>
      <c r="C229" s="105"/>
      <c r="D229" s="105"/>
      <c r="E229" s="105">
        <v>301.25</v>
      </c>
    </row>
    <row r="230" spans="1:5" x14ac:dyDescent="0.45">
      <c r="A230" s="68" t="s">
        <v>329</v>
      </c>
      <c r="B230" s="105">
        <v>75</v>
      </c>
      <c r="C230" s="105"/>
      <c r="D230" s="105"/>
      <c r="E230" s="105">
        <v>75</v>
      </c>
    </row>
    <row r="231" spans="1:5" x14ac:dyDescent="0.45">
      <c r="A231" s="68" t="s">
        <v>330</v>
      </c>
      <c r="B231" s="105">
        <v>144.47999999999999</v>
      </c>
      <c r="C231" s="105"/>
      <c r="D231" s="105">
        <v>1200</v>
      </c>
      <c r="E231" s="105">
        <v>1344.48</v>
      </c>
    </row>
    <row r="232" spans="1:5" x14ac:dyDescent="0.45">
      <c r="A232" s="68" t="s">
        <v>152</v>
      </c>
      <c r="B232" s="105">
        <v>437.91</v>
      </c>
      <c r="C232" s="105">
        <v>1924.65</v>
      </c>
      <c r="D232" s="105">
        <v>40</v>
      </c>
      <c r="E232" s="105">
        <v>2402.56</v>
      </c>
    </row>
    <row r="233" spans="1:5" x14ac:dyDescent="0.45">
      <c r="A233" s="68" t="s">
        <v>331</v>
      </c>
      <c r="B233" s="105">
        <v>103</v>
      </c>
      <c r="C233" s="105">
        <v>103</v>
      </c>
      <c r="D233" s="105">
        <v>158.08000000000001</v>
      </c>
      <c r="E233" s="105">
        <v>364.08000000000004</v>
      </c>
    </row>
    <row r="234" spans="1:5" x14ac:dyDescent="0.45">
      <c r="A234" s="68" t="s">
        <v>153</v>
      </c>
      <c r="B234" s="105">
        <v>23200.84</v>
      </c>
      <c r="C234" s="105">
        <v>2855.26</v>
      </c>
      <c r="D234" s="105">
        <v>6893.13</v>
      </c>
      <c r="E234" s="105">
        <v>32949.229999999996</v>
      </c>
    </row>
    <row r="235" spans="1:5" x14ac:dyDescent="0.45">
      <c r="A235" s="68" t="s">
        <v>154</v>
      </c>
      <c r="B235" s="105">
        <v>66</v>
      </c>
      <c r="C235" s="105">
        <v>376.48</v>
      </c>
      <c r="D235" s="105">
        <v>1285.19</v>
      </c>
      <c r="E235" s="105">
        <v>1727.67</v>
      </c>
    </row>
    <row r="236" spans="1:5" x14ac:dyDescent="0.45">
      <c r="A236" s="68" t="s">
        <v>332</v>
      </c>
      <c r="B236" s="105"/>
      <c r="C236" s="105"/>
      <c r="D236" s="105">
        <v>1570.9</v>
      </c>
      <c r="E236" s="105">
        <v>1570.9</v>
      </c>
    </row>
    <row r="237" spans="1:5" x14ac:dyDescent="0.45">
      <c r="A237" s="68" t="s">
        <v>372</v>
      </c>
      <c r="B237" s="105">
        <v>80.599999999999994</v>
      </c>
      <c r="C237" s="105"/>
      <c r="D237" s="105"/>
      <c r="E237" s="105">
        <v>80.599999999999994</v>
      </c>
    </row>
    <row r="238" spans="1:5" x14ac:dyDescent="0.45">
      <c r="A238" s="68" t="s">
        <v>155</v>
      </c>
      <c r="B238" s="105">
        <v>3431.29</v>
      </c>
      <c r="C238" s="105">
        <v>1855.82</v>
      </c>
      <c r="D238" s="105">
        <v>207.64</v>
      </c>
      <c r="E238" s="105">
        <v>5494.75</v>
      </c>
    </row>
    <row r="239" spans="1:5" x14ac:dyDescent="0.45">
      <c r="A239" s="68" t="s">
        <v>373</v>
      </c>
      <c r="B239" s="105"/>
      <c r="C239" s="105">
        <v>12138.13</v>
      </c>
      <c r="D239" s="105">
        <v>1242.6400000000001</v>
      </c>
      <c r="E239" s="105">
        <v>13380.769999999999</v>
      </c>
    </row>
    <row r="240" spans="1:5" x14ac:dyDescent="0.45">
      <c r="A240" s="68" t="s">
        <v>156</v>
      </c>
      <c r="B240" s="105">
        <v>441</v>
      </c>
      <c r="C240" s="105">
        <v>550.79999999999995</v>
      </c>
      <c r="D240" s="105">
        <v>517.6</v>
      </c>
      <c r="E240" s="105">
        <v>1509.4</v>
      </c>
    </row>
    <row r="241" spans="1:5" x14ac:dyDescent="0.45">
      <c r="A241" s="68" t="s">
        <v>157</v>
      </c>
      <c r="B241" s="105">
        <v>40.409999999999997</v>
      </c>
      <c r="C241" s="105"/>
      <c r="D241" s="105"/>
      <c r="E241" s="105">
        <v>40.409999999999997</v>
      </c>
    </row>
    <row r="242" spans="1:5" x14ac:dyDescent="0.45">
      <c r="A242" s="68" t="s">
        <v>158</v>
      </c>
      <c r="B242" s="105">
        <v>80.680000000000007</v>
      </c>
      <c r="C242" s="105">
        <v>1916.24</v>
      </c>
      <c r="D242" s="105">
        <v>15.14</v>
      </c>
      <c r="E242" s="105">
        <v>2012.0600000000002</v>
      </c>
    </row>
    <row r="243" spans="1:5" x14ac:dyDescent="0.45">
      <c r="A243" s="68" t="s">
        <v>333</v>
      </c>
      <c r="B243" s="105"/>
      <c r="C243" s="105">
        <v>4000</v>
      </c>
      <c r="D243" s="105"/>
      <c r="E243" s="105">
        <v>4000</v>
      </c>
    </row>
    <row r="244" spans="1:5" x14ac:dyDescent="0.45">
      <c r="A244" s="68" t="s">
        <v>374</v>
      </c>
      <c r="B244" s="105">
        <v>310</v>
      </c>
      <c r="C244" s="105"/>
      <c r="D244" s="105"/>
      <c r="E244" s="105">
        <v>310</v>
      </c>
    </row>
    <row r="245" spans="1:5" x14ac:dyDescent="0.45">
      <c r="A245" s="68" t="s">
        <v>375</v>
      </c>
      <c r="B245" s="105"/>
      <c r="C245" s="105">
        <v>329.69</v>
      </c>
      <c r="D245" s="105">
        <v>1554.29</v>
      </c>
      <c r="E245" s="105">
        <v>1883.98</v>
      </c>
    </row>
    <row r="246" spans="1:5" x14ac:dyDescent="0.45">
      <c r="A246" s="68" t="s">
        <v>334</v>
      </c>
      <c r="B246" s="105">
        <v>411.14</v>
      </c>
      <c r="C246" s="105">
        <v>-26.25</v>
      </c>
      <c r="D246" s="105"/>
      <c r="E246" s="105">
        <v>384.89</v>
      </c>
    </row>
    <row r="247" spans="1:5" x14ac:dyDescent="0.45">
      <c r="A247" s="68" t="s">
        <v>376</v>
      </c>
      <c r="B247" s="105">
        <v>25652.86</v>
      </c>
      <c r="C247" s="105"/>
      <c r="D247" s="105">
        <v>1087.5</v>
      </c>
      <c r="E247" s="105">
        <v>26740.36</v>
      </c>
    </row>
    <row r="248" spans="1:5" x14ac:dyDescent="0.45">
      <c r="A248" s="68" t="s">
        <v>335</v>
      </c>
      <c r="B248" s="105">
        <v>4025.7</v>
      </c>
      <c r="C248" s="105"/>
      <c r="D248" s="105">
        <v>10854.63</v>
      </c>
      <c r="E248" s="105">
        <v>14880.329999999998</v>
      </c>
    </row>
    <row r="249" spans="1:5" x14ac:dyDescent="0.45">
      <c r="A249" s="68" t="s">
        <v>336</v>
      </c>
      <c r="B249" s="105"/>
      <c r="C249" s="105">
        <v>141.9</v>
      </c>
      <c r="D249" s="105"/>
      <c r="E249" s="105">
        <v>141.9</v>
      </c>
    </row>
    <row r="250" spans="1:5" x14ac:dyDescent="0.45">
      <c r="A250" s="68" t="s">
        <v>159</v>
      </c>
      <c r="B250" s="105">
        <v>42087</v>
      </c>
      <c r="C250" s="105"/>
      <c r="D250" s="105">
        <v>1275</v>
      </c>
      <c r="E250" s="105">
        <v>43362</v>
      </c>
    </row>
    <row r="251" spans="1:5" x14ac:dyDescent="0.45">
      <c r="A251" s="68" t="s">
        <v>377</v>
      </c>
      <c r="B251" s="105">
        <v>-123.47</v>
      </c>
      <c r="C251" s="105">
        <v>803.72</v>
      </c>
      <c r="D251" s="105"/>
      <c r="E251" s="105">
        <v>680.25</v>
      </c>
    </row>
    <row r="252" spans="1:5" x14ac:dyDescent="0.45">
      <c r="A252" s="68" t="s">
        <v>378</v>
      </c>
      <c r="B252" s="105"/>
      <c r="C252" s="105"/>
      <c r="D252" s="105">
        <v>20</v>
      </c>
      <c r="E252" s="105">
        <v>20</v>
      </c>
    </row>
    <row r="253" spans="1:5" x14ac:dyDescent="0.45">
      <c r="A253" s="68" t="s">
        <v>379</v>
      </c>
      <c r="B253" s="105">
        <v>631.16</v>
      </c>
      <c r="C253" s="105">
        <v>26.72</v>
      </c>
      <c r="D253" s="105">
        <v>92.53</v>
      </c>
      <c r="E253" s="105">
        <v>750.41</v>
      </c>
    </row>
    <row r="254" spans="1:5" x14ac:dyDescent="0.45">
      <c r="A254" s="68" t="s">
        <v>160</v>
      </c>
      <c r="B254" s="105">
        <v>907.75</v>
      </c>
      <c r="C254" s="105">
        <v>261.75</v>
      </c>
      <c r="D254" s="105">
        <v>518</v>
      </c>
      <c r="E254" s="105">
        <v>1687.5</v>
      </c>
    </row>
    <row r="255" spans="1:5" x14ac:dyDescent="0.45">
      <c r="A255" s="68" t="s">
        <v>161</v>
      </c>
      <c r="B255" s="105">
        <v>299</v>
      </c>
      <c r="C255" s="105"/>
      <c r="D255" s="105">
        <v>299</v>
      </c>
      <c r="E255" s="105">
        <v>598</v>
      </c>
    </row>
    <row r="256" spans="1:5" x14ac:dyDescent="0.45">
      <c r="A256" s="68" t="s">
        <v>337</v>
      </c>
      <c r="B256" s="105">
        <v>583.63</v>
      </c>
      <c r="C256" s="105">
        <v>1567.93</v>
      </c>
      <c r="D256" s="105">
        <v>6131.66</v>
      </c>
      <c r="E256" s="105">
        <v>8283.2199999999993</v>
      </c>
    </row>
    <row r="257" spans="1:5" x14ac:dyDescent="0.45">
      <c r="A257" s="68" t="s">
        <v>338</v>
      </c>
      <c r="B257" s="105">
        <v>253</v>
      </c>
      <c r="C257" s="105">
        <v>253</v>
      </c>
      <c r="D257" s="105">
        <v>253</v>
      </c>
      <c r="E257" s="105">
        <v>759</v>
      </c>
    </row>
    <row r="258" spans="1:5" x14ac:dyDescent="0.45">
      <c r="A258" s="68" t="s">
        <v>162</v>
      </c>
      <c r="B258" s="105">
        <v>3548.69</v>
      </c>
      <c r="C258" s="105">
        <v>4613.71</v>
      </c>
      <c r="D258" s="105">
        <v>3327.41</v>
      </c>
      <c r="E258" s="105">
        <v>11489.81</v>
      </c>
    </row>
    <row r="259" spans="1:5" x14ac:dyDescent="0.45">
      <c r="A259" s="68" t="s">
        <v>163</v>
      </c>
      <c r="B259" s="105">
        <v>2120</v>
      </c>
      <c r="C259" s="105"/>
      <c r="D259" s="105">
        <v>35484</v>
      </c>
      <c r="E259" s="105">
        <v>37604</v>
      </c>
    </row>
    <row r="260" spans="1:5" x14ac:dyDescent="0.45">
      <c r="A260" s="68" t="s">
        <v>339</v>
      </c>
      <c r="B260" s="105"/>
      <c r="C260" s="105">
        <v>297</v>
      </c>
      <c r="D260" s="105"/>
      <c r="E260" s="105">
        <v>297</v>
      </c>
    </row>
    <row r="261" spans="1:5" x14ac:dyDescent="0.45">
      <c r="A261" s="68" t="s">
        <v>164</v>
      </c>
      <c r="B261" s="105">
        <v>582</v>
      </c>
      <c r="C261" s="105">
        <v>11491.69</v>
      </c>
      <c r="D261" s="105">
        <v>95103.42</v>
      </c>
      <c r="E261" s="105">
        <v>107177.11</v>
      </c>
    </row>
    <row r="262" spans="1:5" x14ac:dyDescent="0.45">
      <c r="A262" s="68" t="s">
        <v>340</v>
      </c>
      <c r="B262" s="105">
        <v>435</v>
      </c>
      <c r="C262" s="105">
        <v>1435.86</v>
      </c>
      <c r="D262" s="105">
        <v>651.80999999999995</v>
      </c>
      <c r="E262" s="105">
        <v>2522.67</v>
      </c>
    </row>
    <row r="263" spans="1:5" x14ac:dyDescent="0.45">
      <c r="A263" s="68" t="s">
        <v>165</v>
      </c>
      <c r="B263" s="105"/>
      <c r="C263" s="105"/>
      <c r="D263" s="105">
        <v>31590</v>
      </c>
      <c r="E263" s="105">
        <v>31590</v>
      </c>
    </row>
    <row r="264" spans="1:5" x14ac:dyDescent="0.45">
      <c r="A264" s="68" t="s">
        <v>166</v>
      </c>
      <c r="B264" s="105">
        <v>6782</v>
      </c>
      <c r="C264" s="105">
        <v>20522</v>
      </c>
      <c r="D264" s="105">
        <v>13547.04</v>
      </c>
      <c r="E264" s="105">
        <v>40851.040000000001</v>
      </c>
    </row>
    <row r="265" spans="1:5" x14ac:dyDescent="0.45">
      <c r="A265" s="68" t="s">
        <v>341</v>
      </c>
      <c r="B265" s="105">
        <v>169.61</v>
      </c>
      <c r="C265" s="105">
        <v>4066.38</v>
      </c>
      <c r="D265" s="105">
        <v>342.54</v>
      </c>
      <c r="E265" s="105">
        <v>4578.53</v>
      </c>
    </row>
    <row r="266" spans="1:5" x14ac:dyDescent="0.45">
      <c r="A266" s="68" t="s">
        <v>342</v>
      </c>
      <c r="B266" s="105">
        <v>2451.13</v>
      </c>
      <c r="C266" s="105"/>
      <c r="D266" s="105">
        <v>37.22</v>
      </c>
      <c r="E266" s="105">
        <v>2488.35</v>
      </c>
    </row>
    <row r="267" spans="1:5" x14ac:dyDescent="0.45">
      <c r="A267" s="68" t="s">
        <v>343</v>
      </c>
      <c r="B267" s="105">
        <v>3160</v>
      </c>
      <c r="C267" s="105"/>
      <c r="D267" s="105">
        <v>572.05999999999995</v>
      </c>
      <c r="E267" s="105">
        <v>3732.06</v>
      </c>
    </row>
    <row r="268" spans="1:5" x14ac:dyDescent="0.45">
      <c r="A268" s="68" t="s">
        <v>344</v>
      </c>
      <c r="B268" s="105"/>
      <c r="C268" s="105">
        <v>1276.1500000000001</v>
      </c>
      <c r="D268" s="105">
        <v>4706.54</v>
      </c>
      <c r="E268" s="105">
        <v>5982.6900000000005</v>
      </c>
    </row>
    <row r="269" spans="1:5" x14ac:dyDescent="0.45">
      <c r="A269" s="68" t="s">
        <v>345</v>
      </c>
      <c r="B269" s="105">
        <v>64.400000000000006</v>
      </c>
      <c r="C269" s="105"/>
      <c r="D269" s="105"/>
      <c r="E269" s="105">
        <v>64.400000000000006</v>
      </c>
    </row>
    <row r="270" spans="1:5" x14ac:dyDescent="0.45">
      <c r="A270" s="68" t="s">
        <v>346</v>
      </c>
      <c r="B270" s="105"/>
      <c r="C270" s="105"/>
      <c r="D270" s="105">
        <v>539.65</v>
      </c>
      <c r="E270" s="105">
        <v>539.65</v>
      </c>
    </row>
    <row r="271" spans="1:5" x14ac:dyDescent="0.45">
      <c r="A271" s="68" t="s">
        <v>347</v>
      </c>
      <c r="B271" s="105"/>
      <c r="C271" s="105">
        <v>291.97000000000003</v>
      </c>
      <c r="D271" s="105">
        <v>903.79</v>
      </c>
      <c r="E271" s="105">
        <v>1195.76</v>
      </c>
    </row>
    <row r="272" spans="1:5" x14ac:dyDescent="0.45">
      <c r="A272" s="68" t="s">
        <v>348</v>
      </c>
      <c r="B272" s="105"/>
      <c r="C272" s="105"/>
      <c r="D272" s="105">
        <v>27.54</v>
      </c>
      <c r="E272" s="105">
        <v>27.54</v>
      </c>
    </row>
    <row r="273" spans="1:5" x14ac:dyDescent="0.45">
      <c r="A273" s="68" t="s">
        <v>167</v>
      </c>
      <c r="B273" s="105"/>
      <c r="C273" s="105">
        <v>547.98</v>
      </c>
      <c r="D273" s="105"/>
      <c r="E273" s="105">
        <v>547.98</v>
      </c>
    </row>
    <row r="274" spans="1:5" x14ac:dyDescent="0.45">
      <c r="A274" s="68" t="s">
        <v>211</v>
      </c>
      <c r="B274" s="105">
        <v>832500.91999999993</v>
      </c>
      <c r="C274" s="105">
        <v>725462.71999999974</v>
      </c>
      <c r="D274" s="105">
        <v>1526926.0399999991</v>
      </c>
      <c r="E274" s="105">
        <v>3084889.68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82CD6-5E45-41EF-A040-B1C58D4A4D58}">
  <dimension ref="A1:C522"/>
  <sheetViews>
    <sheetView workbookViewId="0">
      <selection activeCell="A32" sqref="A32"/>
    </sheetView>
  </sheetViews>
  <sheetFormatPr defaultRowHeight="14.25" x14ac:dyDescent="0.45"/>
  <cols>
    <col min="1" max="1" width="40.53125" customWidth="1"/>
    <col min="2" max="2" width="22.1328125" customWidth="1"/>
  </cols>
  <sheetData>
    <row r="1" spans="1:3" x14ac:dyDescent="0.45">
      <c r="A1" t="s">
        <v>56</v>
      </c>
      <c r="B1" t="s">
        <v>382</v>
      </c>
      <c r="C1" t="s">
        <v>383</v>
      </c>
    </row>
    <row r="2" spans="1:3" x14ac:dyDescent="0.45">
      <c r="A2" t="s">
        <v>138</v>
      </c>
      <c r="B2" s="109">
        <v>93072.89</v>
      </c>
      <c r="C2" t="s">
        <v>41</v>
      </c>
    </row>
    <row r="3" spans="1:3" x14ac:dyDescent="0.45">
      <c r="A3" t="s">
        <v>131</v>
      </c>
      <c r="B3" s="109">
        <v>56954.64</v>
      </c>
      <c r="C3" t="s">
        <v>41</v>
      </c>
    </row>
    <row r="4" spans="1:3" x14ac:dyDescent="0.45">
      <c r="A4" t="s">
        <v>79</v>
      </c>
      <c r="B4" s="109">
        <v>44026.6</v>
      </c>
      <c r="C4" t="s">
        <v>41</v>
      </c>
    </row>
    <row r="5" spans="1:3" x14ac:dyDescent="0.45">
      <c r="A5" t="s">
        <v>159</v>
      </c>
      <c r="B5" s="109">
        <v>42087</v>
      </c>
      <c r="C5" t="s">
        <v>41</v>
      </c>
    </row>
    <row r="6" spans="1:3" x14ac:dyDescent="0.45">
      <c r="A6" t="s">
        <v>117</v>
      </c>
      <c r="B6" s="109">
        <v>37093.800000000003</v>
      </c>
      <c r="C6" t="s">
        <v>41</v>
      </c>
    </row>
    <row r="7" spans="1:3" x14ac:dyDescent="0.45">
      <c r="A7" t="s">
        <v>102</v>
      </c>
      <c r="B7" s="109">
        <v>34139.279999999999</v>
      </c>
      <c r="C7" t="s">
        <v>41</v>
      </c>
    </row>
    <row r="8" spans="1:3" x14ac:dyDescent="0.45">
      <c r="A8" t="s">
        <v>264</v>
      </c>
      <c r="B8" s="109">
        <v>33047</v>
      </c>
      <c r="C8" t="s">
        <v>41</v>
      </c>
    </row>
    <row r="9" spans="1:3" x14ac:dyDescent="0.45">
      <c r="A9" t="s">
        <v>73</v>
      </c>
      <c r="B9" s="109">
        <v>32873.599999999999</v>
      </c>
      <c r="C9" t="s">
        <v>41</v>
      </c>
    </row>
    <row r="10" spans="1:3" x14ac:dyDescent="0.45">
      <c r="A10" t="s">
        <v>63</v>
      </c>
      <c r="B10" s="109">
        <v>28036.82</v>
      </c>
      <c r="C10" t="s">
        <v>41</v>
      </c>
    </row>
    <row r="11" spans="1:3" x14ac:dyDescent="0.45">
      <c r="A11" t="s">
        <v>116</v>
      </c>
      <c r="B11" s="109">
        <v>26691.1</v>
      </c>
      <c r="C11" t="s">
        <v>41</v>
      </c>
    </row>
    <row r="12" spans="1:3" x14ac:dyDescent="0.45">
      <c r="A12" t="s">
        <v>376</v>
      </c>
      <c r="B12" s="109">
        <v>25652.86</v>
      </c>
      <c r="C12" t="s">
        <v>41</v>
      </c>
    </row>
    <row r="13" spans="1:3" x14ac:dyDescent="0.45">
      <c r="A13" t="s">
        <v>99</v>
      </c>
      <c r="B13" s="109">
        <v>24757.5</v>
      </c>
      <c r="C13" t="s">
        <v>41</v>
      </c>
    </row>
    <row r="14" spans="1:3" x14ac:dyDescent="0.45">
      <c r="A14" t="s">
        <v>153</v>
      </c>
      <c r="B14" s="109">
        <v>23200.84</v>
      </c>
      <c r="C14" t="s">
        <v>41</v>
      </c>
    </row>
    <row r="15" spans="1:3" x14ac:dyDescent="0.45">
      <c r="A15" t="s">
        <v>122</v>
      </c>
      <c r="B15" s="109">
        <v>21892.84</v>
      </c>
      <c r="C15" t="s">
        <v>41</v>
      </c>
    </row>
    <row r="16" spans="1:3" x14ac:dyDescent="0.45">
      <c r="A16" t="s">
        <v>105</v>
      </c>
      <c r="B16" s="109">
        <v>21500</v>
      </c>
      <c r="C16" t="s">
        <v>41</v>
      </c>
    </row>
    <row r="17" spans="1:3" x14ac:dyDescent="0.45">
      <c r="A17" t="s">
        <v>265</v>
      </c>
      <c r="B17" s="109">
        <v>20883.169999999998</v>
      </c>
      <c r="C17" t="s">
        <v>41</v>
      </c>
    </row>
    <row r="18" spans="1:3" x14ac:dyDescent="0.45">
      <c r="A18" t="s">
        <v>262</v>
      </c>
      <c r="B18" s="109">
        <v>20335.27</v>
      </c>
      <c r="C18" t="s">
        <v>41</v>
      </c>
    </row>
    <row r="19" spans="1:3" x14ac:dyDescent="0.45">
      <c r="A19" t="s">
        <v>234</v>
      </c>
      <c r="B19" s="109">
        <v>16926.05</v>
      </c>
      <c r="C19" t="s">
        <v>41</v>
      </c>
    </row>
    <row r="20" spans="1:3" x14ac:dyDescent="0.45">
      <c r="A20" t="s">
        <v>236</v>
      </c>
      <c r="B20" s="109">
        <v>13455.33</v>
      </c>
      <c r="C20" t="s">
        <v>41</v>
      </c>
    </row>
    <row r="21" spans="1:3" x14ac:dyDescent="0.45">
      <c r="A21" t="s">
        <v>228</v>
      </c>
      <c r="B21" s="109">
        <v>12169</v>
      </c>
      <c r="C21" t="s">
        <v>41</v>
      </c>
    </row>
    <row r="22" spans="1:3" x14ac:dyDescent="0.45">
      <c r="A22" t="s">
        <v>149</v>
      </c>
      <c r="B22" s="109">
        <v>9994.4699999999993</v>
      </c>
      <c r="C22" t="s">
        <v>41</v>
      </c>
    </row>
    <row r="23" spans="1:3" x14ac:dyDescent="0.45">
      <c r="A23" t="s">
        <v>240</v>
      </c>
      <c r="B23" s="109">
        <v>8089.78</v>
      </c>
      <c r="C23" t="s">
        <v>41</v>
      </c>
    </row>
    <row r="24" spans="1:3" x14ac:dyDescent="0.45">
      <c r="A24" t="s">
        <v>121</v>
      </c>
      <c r="B24" s="109">
        <v>7774.51</v>
      </c>
      <c r="C24" t="s">
        <v>41</v>
      </c>
    </row>
    <row r="25" spans="1:3" x14ac:dyDescent="0.45">
      <c r="A25" t="s">
        <v>64</v>
      </c>
      <c r="B25" s="109">
        <v>7392.88</v>
      </c>
      <c r="C25" t="s">
        <v>41</v>
      </c>
    </row>
    <row r="26" spans="1:3" x14ac:dyDescent="0.45">
      <c r="A26" t="s">
        <v>227</v>
      </c>
      <c r="B26" s="109">
        <v>7278.75</v>
      </c>
      <c r="C26" t="s">
        <v>41</v>
      </c>
    </row>
    <row r="27" spans="1:3" x14ac:dyDescent="0.45">
      <c r="A27" t="s">
        <v>226</v>
      </c>
      <c r="B27" s="109">
        <v>7028.85</v>
      </c>
      <c r="C27" t="s">
        <v>41</v>
      </c>
    </row>
    <row r="28" spans="1:3" x14ac:dyDescent="0.45">
      <c r="A28" t="s">
        <v>166</v>
      </c>
      <c r="B28" s="109">
        <v>6782</v>
      </c>
      <c r="C28" t="s">
        <v>41</v>
      </c>
    </row>
    <row r="29" spans="1:3" x14ac:dyDescent="0.45">
      <c r="A29" t="s">
        <v>308</v>
      </c>
      <c r="B29" s="109">
        <v>5975.65</v>
      </c>
      <c r="C29" t="s">
        <v>41</v>
      </c>
    </row>
    <row r="30" spans="1:3" x14ac:dyDescent="0.45">
      <c r="A30" t="s">
        <v>258</v>
      </c>
      <c r="B30" s="109">
        <v>4994.13</v>
      </c>
      <c r="C30" t="s">
        <v>41</v>
      </c>
    </row>
    <row r="31" spans="1:3" x14ac:dyDescent="0.45">
      <c r="A31" t="s">
        <v>82</v>
      </c>
      <c r="B31" s="109">
        <v>4873.0600000000004</v>
      </c>
      <c r="C31" t="s">
        <v>41</v>
      </c>
    </row>
    <row r="32" spans="1:3" x14ac:dyDescent="0.45">
      <c r="A32" t="s">
        <v>253</v>
      </c>
      <c r="B32" s="109">
        <v>4862.3900000000003</v>
      </c>
      <c r="C32" t="s">
        <v>41</v>
      </c>
    </row>
    <row r="33" spans="1:3" x14ac:dyDescent="0.45">
      <c r="A33" t="s">
        <v>134</v>
      </c>
      <c r="B33" s="109">
        <v>4539.6000000000004</v>
      </c>
      <c r="C33" t="s">
        <v>41</v>
      </c>
    </row>
    <row r="34" spans="1:3" x14ac:dyDescent="0.45">
      <c r="A34" t="s">
        <v>62</v>
      </c>
      <c r="B34" s="109">
        <v>4443.1400000000003</v>
      </c>
      <c r="C34" t="s">
        <v>41</v>
      </c>
    </row>
    <row r="35" spans="1:3" x14ac:dyDescent="0.45">
      <c r="A35" t="s">
        <v>335</v>
      </c>
      <c r="B35" s="109">
        <v>4025.7</v>
      </c>
      <c r="C35" t="s">
        <v>41</v>
      </c>
    </row>
    <row r="36" spans="1:3" x14ac:dyDescent="0.45">
      <c r="A36" t="s">
        <v>133</v>
      </c>
      <c r="B36" s="109">
        <v>3985.83</v>
      </c>
      <c r="C36" t="s">
        <v>41</v>
      </c>
    </row>
    <row r="37" spans="1:3" x14ac:dyDescent="0.45">
      <c r="A37" t="s">
        <v>68</v>
      </c>
      <c r="B37" s="109">
        <v>3949.21</v>
      </c>
      <c r="C37" t="s">
        <v>41</v>
      </c>
    </row>
    <row r="38" spans="1:3" x14ac:dyDescent="0.45">
      <c r="A38" t="s">
        <v>232</v>
      </c>
      <c r="B38" s="109">
        <v>3948.44</v>
      </c>
      <c r="C38" t="s">
        <v>41</v>
      </c>
    </row>
    <row r="39" spans="1:3" x14ac:dyDescent="0.45">
      <c r="A39" t="s">
        <v>94</v>
      </c>
      <c r="B39" s="109">
        <v>3942.08</v>
      </c>
      <c r="C39" t="s">
        <v>41</v>
      </c>
    </row>
    <row r="40" spans="1:3" x14ac:dyDescent="0.45">
      <c r="A40" t="s">
        <v>162</v>
      </c>
      <c r="B40" s="109">
        <v>3548.69</v>
      </c>
      <c r="C40" t="s">
        <v>41</v>
      </c>
    </row>
    <row r="41" spans="1:3" x14ac:dyDescent="0.45">
      <c r="A41" t="s">
        <v>155</v>
      </c>
      <c r="B41" s="109">
        <v>3431.29</v>
      </c>
      <c r="C41" t="s">
        <v>41</v>
      </c>
    </row>
    <row r="42" spans="1:3" x14ac:dyDescent="0.45">
      <c r="A42" t="s">
        <v>125</v>
      </c>
      <c r="B42" s="109">
        <v>3387.72</v>
      </c>
      <c r="C42" t="s">
        <v>41</v>
      </c>
    </row>
    <row r="43" spans="1:3" x14ac:dyDescent="0.45">
      <c r="A43" t="s">
        <v>112</v>
      </c>
      <c r="B43" s="109">
        <v>3321.16</v>
      </c>
      <c r="C43" t="s">
        <v>41</v>
      </c>
    </row>
    <row r="44" spans="1:3" x14ac:dyDescent="0.45">
      <c r="A44" t="s">
        <v>66</v>
      </c>
      <c r="B44" s="109">
        <v>3210.99</v>
      </c>
      <c r="C44" t="s">
        <v>41</v>
      </c>
    </row>
    <row r="45" spans="1:3" x14ac:dyDescent="0.45">
      <c r="A45" t="s">
        <v>294</v>
      </c>
      <c r="B45" s="109">
        <v>3185</v>
      </c>
      <c r="C45" t="s">
        <v>41</v>
      </c>
    </row>
    <row r="46" spans="1:3" x14ac:dyDescent="0.45">
      <c r="A46" t="s">
        <v>343</v>
      </c>
      <c r="B46" s="109">
        <v>3160</v>
      </c>
      <c r="C46" t="s">
        <v>41</v>
      </c>
    </row>
    <row r="47" spans="1:3" x14ac:dyDescent="0.45">
      <c r="A47" t="s">
        <v>111</v>
      </c>
      <c r="B47" s="109">
        <v>2825.77</v>
      </c>
      <c r="C47" t="s">
        <v>41</v>
      </c>
    </row>
    <row r="48" spans="1:3" x14ac:dyDescent="0.45">
      <c r="A48" t="s">
        <v>269</v>
      </c>
      <c r="B48" s="109">
        <v>2677.98</v>
      </c>
      <c r="C48" t="s">
        <v>41</v>
      </c>
    </row>
    <row r="49" spans="1:3" x14ac:dyDescent="0.45">
      <c r="A49" t="s">
        <v>239</v>
      </c>
      <c r="B49" s="109">
        <v>2500</v>
      </c>
      <c r="C49" t="s">
        <v>41</v>
      </c>
    </row>
    <row r="50" spans="1:3" x14ac:dyDescent="0.45">
      <c r="A50" t="s">
        <v>342</v>
      </c>
      <c r="B50" s="109">
        <v>2451.13</v>
      </c>
      <c r="C50" t="s">
        <v>41</v>
      </c>
    </row>
    <row r="51" spans="1:3" x14ac:dyDescent="0.45">
      <c r="A51" t="s">
        <v>104</v>
      </c>
      <c r="B51" s="109">
        <v>2389.02</v>
      </c>
      <c r="C51" t="s">
        <v>41</v>
      </c>
    </row>
    <row r="52" spans="1:3" x14ac:dyDescent="0.45">
      <c r="A52" t="s">
        <v>260</v>
      </c>
      <c r="B52" s="109">
        <v>2358.81</v>
      </c>
      <c r="C52" t="s">
        <v>41</v>
      </c>
    </row>
    <row r="53" spans="1:3" x14ac:dyDescent="0.45">
      <c r="A53" t="s">
        <v>74</v>
      </c>
      <c r="B53" s="109">
        <v>2222.5300000000002</v>
      </c>
      <c r="C53" t="s">
        <v>41</v>
      </c>
    </row>
    <row r="54" spans="1:3" x14ac:dyDescent="0.45">
      <c r="A54" t="s">
        <v>124</v>
      </c>
      <c r="B54" s="109">
        <v>2213.5</v>
      </c>
      <c r="C54" t="s">
        <v>41</v>
      </c>
    </row>
    <row r="55" spans="1:3" x14ac:dyDescent="0.45">
      <c r="A55" t="s">
        <v>163</v>
      </c>
      <c r="B55" s="109">
        <v>2120</v>
      </c>
      <c r="C55" t="s">
        <v>41</v>
      </c>
    </row>
    <row r="56" spans="1:3" x14ac:dyDescent="0.45">
      <c r="A56" t="s">
        <v>303</v>
      </c>
      <c r="B56" s="109">
        <v>1910</v>
      </c>
      <c r="C56" t="s">
        <v>41</v>
      </c>
    </row>
    <row r="57" spans="1:3" x14ac:dyDescent="0.45">
      <c r="A57" t="s">
        <v>108</v>
      </c>
      <c r="B57" s="109">
        <v>1851.75</v>
      </c>
      <c r="C57" t="s">
        <v>41</v>
      </c>
    </row>
    <row r="58" spans="1:3" x14ac:dyDescent="0.45">
      <c r="A58" t="s">
        <v>287</v>
      </c>
      <c r="B58" s="109">
        <v>1816.27</v>
      </c>
      <c r="C58" t="s">
        <v>41</v>
      </c>
    </row>
    <row r="59" spans="1:3" x14ac:dyDescent="0.45">
      <c r="A59" t="s">
        <v>299</v>
      </c>
      <c r="B59" s="109">
        <v>1747.5</v>
      </c>
      <c r="C59" t="s">
        <v>41</v>
      </c>
    </row>
    <row r="60" spans="1:3" x14ac:dyDescent="0.45">
      <c r="A60" t="s">
        <v>221</v>
      </c>
      <c r="B60" s="109">
        <v>1699.49</v>
      </c>
      <c r="C60" t="s">
        <v>41</v>
      </c>
    </row>
    <row r="61" spans="1:3" x14ac:dyDescent="0.45">
      <c r="A61" t="s">
        <v>110</v>
      </c>
      <c r="B61" s="109">
        <v>1632.2</v>
      </c>
      <c r="C61" t="s">
        <v>41</v>
      </c>
    </row>
    <row r="62" spans="1:3" x14ac:dyDescent="0.45">
      <c r="A62" t="s">
        <v>118</v>
      </c>
      <c r="B62" s="109">
        <v>1553.13</v>
      </c>
      <c r="C62" t="s">
        <v>41</v>
      </c>
    </row>
    <row r="63" spans="1:3" x14ac:dyDescent="0.45">
      <c r="A63" t="s">
        <v>291</v>
      </c>
      <c r="B63" s="109">
        <v>1510.32</v>
      </c>
      <c r="C63" t="s">
        <v>41</v>
      </c>
    </row>
    <row r="64" spans="1:3" x14ac:dyDescent="0.45">
      <c r="A64" t="s">
        <v>360</v>
      </c>
      <c r="B64" s="109">
        <v>1500</v>
      </c>
      <c r="C64" t="s">
        <v>41</v>
      </c>
    </row>
    <row r="65" spans="1:3" x14ac:dyDescent="0.45">
      <c r="A65" t="s">
        <v>274</v>
      </c>
      <c r="B65" s="109">
        <v>1485</v>
      </c>
      <c r="C65" t="s">
        <v>41</v>
      </c>
    </row>
    <row r="66" spans="1:3" x14ac:dyDescent="0.45">
      <c r="A66" t="s">
        <v>95</v>
      </c>
      <c r="B66" s="109">
        <v>1479.34</v>
      </c>
      <c r="C66" t="s">
        <v>41</v>
      </c>
    </row>
    <row r="67" spans="1:3" x14ac:dyDescent="0.45">
      <c r="A67" t="s">
        <v>317</v>
      </c>
      <c r="B67" s="109">
        <v>1426.68</v>
      </c>
      <c r="C67" t="s">
        <v>41</v>
      </c>
    </row>
    <row r="68" spans="1:3" x14ac:dyDescent="0.45">
      <c r="A68" t="s">
        <v>273</v>
      </c>
      <c r="B68" s="109">
        <v>1399.84</v>
      </c>
      <c r="C68" t="s">
        <v>41</v>
      </c>
    </row>
    <row r="69" spans="1:3" x14ac:dyDescent="0.45">
      <c r="A69" t="s">
        <v>285</v>
      </c>
      <c r="B69" s="109">
        <v>1348</v>
      </c>
      <c r="C69" t="s">
        <v>41</v>
      </c>
    </row>
    <row r="70" spans="1:3" x14ac:dyDescent="0.45">
      <c r="A70" t="s">
        <v>280</v>
      </c>
      <c r="B70" s="109">
        <v>1283.21</v>
      </c>
      <c r="C70" t="s">
        <v>41</v>
      </c>
    </row>
    <row r="71" spans="1:3" x14ac:dyDescent="0.45">
      <c r="A71" t="s">
        <v>283</v>
      </c>
      <c r="B71" s="109">
        <v>1268.24</v>
      </c>
      <c r="C71" t="s">
        <v>41</v>
      </c>
    </row>
    <row r="72" spans="1:3" x14ac:dyDescent="0.45">
      <c r="A72" t="s">
        <v>320</v>
      </c>
      <c r="B72" s="109">
        <v>1232.82</v>
      </c>
      <c r="C72" t="s">
        <v>41</v>
      </c>
    </row>
    <row r="73" spans="1:3" x14ac:dyDescent="0.45">
      <c r="A73" t="s">
        <v>279</v>
      </c>
      <c r="B73" s="109">
        <v>1216.08</v>
      </c>
      <c r="C73" t="s">
        <v>41</v>
      </c>
    </row>
    <row r="74" spans="1:3" x14ac:dyDescent="0.45">
      <c r="A74" t="s">
        <v>72</v>
      </c>
      <c r="B74" s="109">
        <v>1154.81</v>
      </c>
      <c r="C74" t="s">
        <v>41</v>
      </c>
    </row>
    <row r="75" spans="1:3" x14ac:dyDescent="0.45">
      <c r="A75" t="s">
        <v>60</v>
      </c>
      <c r="B75" s="109">
        <v>1061.18</v>
      </c>
      <c r="C75" t="s">
        <v>41</v>
      </c>
    </row>
    <row r="76" spans="1:3" x14ac:dyDescent="0.45">
      <c r="A76" t="s">
        <v>67</v>
      </c>
      <c r="B76" s="109">
        <v>1025</v>
      </c>
      <c r="C76" t="s">
        <v>41</v>
      </c>
    </row>
    <row r="77" spans="1:3" x14ac:dyDescent="0.45">
      <c r="A77" t="s">
        <v>268</v>
      </c>
      <c r="B77" s="109">
        <v>980.58</v>
      </c>
      <c r="C77" t="s">
        <v>41</v>
      </c>
    </row>
    <row r="78" spans="1:3" x14ac:dyDescent="0.45">
      <c r="A78" t="s">
        <v>160</v>
      </c>
      <c r="B78" s="109">
        <v>907.75</v>
      </c>
      <c r="C78" t="s">
        <v>41</v>
      </c>
    </row>
    <row r="79" spans="1:3" x14ac:dyDescent="0.45">
      <c r="A79" t="s">
        <v>98</v>
      </c>
      <c r="B79" s="109">
        <v>841.25</v>
      </c>
      <c r="C79" t="s">
        <v>41</v>
      </c>
    </row>
    <row r="80" spans="1:3" x14ac:dyDescent="0.45">
      <c r="A80" t="s">
        <v>139</v>
      </c>
      <c r="B80" s="109">
        <v>839.99</v>
      </c>
      <c r="C80" t="s">
        <v>41</v>
      </c>
    </row>
    <row r="81" spans="1:3" x14ac:dyDescent="0.45">
      <c r="A81" t="s">
        <v>100</v>
      </c>
      <c r="B81" s="109">
        <v>828.18</v>
      </c>
      <c r="C81" t="s">
        <v>41</v>
      </c>
    </row>
    <row r="82" spans="1:3" x14ac:dyDescent="0.45">
      <c r="A82" t="s">
        <v>310</v>
      </c>
      <c r="B82" s="109">
        <v>806.25</v>
      </c>
      <c r="C82" t="s">
        <v>41</v>
      </c>
    </row>
    <row r="83" spans="1:3" x14ac:dyDescent="0.45">
      <c r="A83" t="s">
        <v>229</v>
      </c>
      <c r="B83" s="109">
        <v>754.15</v>
      </c>
      <c r="C83" t="s">
        <v>41</v>
      </c>
    </row>
    <row r="84" spans="1:3" x14ac:dyDescent="0.45">
      <c r="A84" t="s">
        <v>301</v>
      </c>
      <c r="B84" s="109">
        <v>708</v>
      </c>
      <c r="C84" t="s">
        <v>41</v>
      </c>
    </row>
    <row r="85" spans="1:3" x14ac:dyDescent="0.45">
      <c r="A85" t="s">
        <v>83</v>
      </c>
      <c r="B85" s="109">
        <v>635</v>
      </c>
      <c r="C85" t="s">
        <v>41</v>
      </c>
    </row>
    <row r="86" spans="1:3" x14ac:dyDescent="0.45">
      <c r="A86" t="s">
        <v>233</v>
      </c>
      <c r="B86" s="109">
        <v>633.15</v>
      </c>
      <c r="C86" t="s">
        <v>41</v>
      </c>
    </row>
    <row r="87" spans="1:3" x14ac:dyDescent="0.45">
      <c r="A87" t="s">
        <v>379</v>
      </c>
      <c r="B87" s="109">
        <v>631.16</v>
      </c>
      <c r="C87" t="s">
        <v>41</v>
      </c>
    </row>
    <row r="88" spans="1:3" x14ac:dyDescent="0.45">
      <c r="A88" t="s">
        <v>225</v>
      </c>
      <c r="B88" s="109">
        <v>617.95000000000005</v>
      </c>
      <c r="C88" t="s">
        <v>41</v>
      </c>
    </row>
    <row r="89" spans="1:3" x14ac:dyDescent="0.45">
      <c r="A89" t="s">
        <v>337</v>
      </c>
      <c r="B89" s="109">
        <v>583.63</v>
      </c>
      <c r="C89" t="s">
        <v>41</v>
      </c>
    </row>
    <row r="90" spans="1:3" x14ac:dyDescent="0.45">
      <c r="A90" t="s">
        <v>164</v>
      </c>
      <c r="B90" s="109">
        <v>582</v>
      </c>
      <c r="C90" t="s">
        <v>41</v>
      </c>
    </row>
    <row r="91" spans="1:3" x14ac:dyDescent="0.45">
      <c r="A91" t="s">
        <v>284</v>
      </c>
      <c r="B91" s="109">
        <v>577.37</v>
      </c>
      <c r="C91" t="s">
        <v>41</v>
      </c>
    </row>
    <row r="92" spans="1:3" x14ac:dyDescent="0.45">
      <c r="A92" t="s">
        <v>222</v>
      </c>
      <c r="B92" s="109">
        <v>563.1</v>
      </c>
      <c r="C92" t="s">
        <v>41</v>
      </c>
    </row>
    <row r="93" spans="1:3" x14ac:dyDescent="0.45">
      <c r="A93" t="s">
        <v>358</v>
      </c>
      <c r="B93" s="109">
        <v>558.54</v>
      </c>
      <c r="C93" t="s">
        <v>41</v>
      </c>
    </row>
    <row r="94" spans="1:3" x14ac:dyDescent="0.45">
      <c r="A94" t="s">
        <v>293</v>
      </c>
      <c r="B94" s="109">
        <v>516</v>
      </c>
      <c r="C94" t="s">
        <v>41</v>
      </c>
    </row>
    <row r="95" spans="1:3" x14ac:dyDescent="0.45">
      <c r="A95" t="s">
        <v>119</v>
      </c>
      <c r="B95" s="109">
        <v>442.4</v>
      </c>
      <c r="C95" t="s">
        <v>41</v>
      </c>
    </row>
    <row r="96" spans="1:3" x14ac:dyDescent="0.45">
      <c r="A96" t="s">
        <v>156</v>
      </c>
      <c r="B96" s="109">
        <v>441</v>
      </c>
      <c r="C96" t="s">
        <v>41</v>
      </c>
    </row>
    <row r="97" spans="1:3" x14ac:dyDescent="0.45">
      <c r="A97" t="s">
        <v>152</v>
      </c>
      <c r="B97" s="109">
        <v>437.91</v>
      </c>
      <c r="C97" t="s">
        <v>41</v>
      </c>
    </row>
    <row r="98" spans="1:3" x14ac:dyDescent="0.45">
      <c r="A98" t="s">
        <v>340</v>
      </c>
      <c r="B98" s="109">
        <v>435</v>
      </c>
      <c r="C98" t="s">
        <v>41</v>
      </c>
    </row>
    <row r="99" spans="1:3" x14ac:dyDescent="0.45">
      <c r="A99" t="s">
        <v>77</v>
      </c>
      <c r="B99" s="109">
        <v>427.78</v>
      </c>
      <c r="C99" t="s">
        <v>41</v>
      </c>
    </row>
    <row r="100" spans="1:3" x14ac:dyDescent="0.45">
      <c r="A100" t="s">
        <v>334</v>
      </c>
      <c r="B100" s="109">
        <v>411.14</v>
      </c>
      <c r="C100" t="s">
        <v>41</v>
      </c>
    </row>
    <row r="101" spans="1:3" x14ac:dyDescent="0.45">
      <c r="A101" t="s">
        <v>327</v>
      </c>
      <c r="B101" s="109">
        <v>406.22</v>
      </c>
      <c r="C101" t="s">
        <v>41</v>
      </c>
    </row>
    <row r="102" spans="1:3" x14ac:dyDescent="0.45">
      <c r="A102" t="s">
        <v>243</v>
      </c>
      <c r="B102" s="109">
        <v>393</v>
      </c>
      <c r="C102" t="s">
        <v>41</v>
      </c>
    </row>
    <row r="103" spans="1:3" x14ac:dyDescent="0.45">
      <c r="A103" t="s">
        <v>314</v>
      </c>
      <c r="B103" s="109">
        <v>363.75</v>
      </c>
      <c r="C103" t="s">
        <v>41</v>
      </c>
    </row>
    <row r="104" spans="1:3" x14ac:dyDescent="0.45">
      <c r="A104" t="s">
        <v>80</v>
      </c>
      <c r="B104" s="109">
        <v>346.48</v>
      </c>
      <c r="C104" t="s">
        <v>41</v>
      </c>
    </row>
    <row r="105" spans="1:3" x14ac:dyDescent="0.45">
      <c r="A105" t="s">
        <v>282</v>
      </c>
      <c r="B105" s="109">
        <v>339</v>
      </c>
      <c r="C105" t="s">
        <v>41</v>
      </c>
    </row>
    <row r="106" spans="1:3" x14ac:dyDescent="0.45">
      <c r="A106" t="s">
        <v>326</v>
      </c>
      <c r="B106" s="109">
        <v>330</v>
      </c>
      <c r="C106" t="s">
        <v>41</v>
      </c>
    </row>
    <row r="107" spans="1:3" x14ac:dyDescent="0.45">
      <c r="A107" t="s">
        <v>295</v>
      </c>
      <c r="B107" s="109">
        <v>329</v>
      </c>
      <c r="C107" t="s">
        <v>41</v>
      </c>
    </row>
    <row r="108" spans="1:3" x14ac:dyDescent="0.45">
      <c r="A108" t="s">
        <v>242</v>
      </c>
      <c r="B108" s="109">
        <v>316.8</v>
      </c>
      <c r="C108" t="s">
        <v>41</v>
      </c>
    </row>
    <row r="109" spans="1:3" x14ac:dyDescent="0.45">
      <c r="A109" t="s">
        <v>374</v>
      </c>
      <c r="B109" s="109">
        <v>310</v>
      </c>
      <c r="C109" t="s">
        <v>41</v>
      </c>
    </row>
    <row r="110" spans="1:3" x14ac:dyDescent="0.45">
      <c r="A110" t="s">
        <v>328</v>
      </c>
      <c r="B110" s="109">
        <v>301.25</v>
      </c>
      <c r="C110" t="s">
        <v>41</v>
      </c>
    </row>
    <row r="111" spans="1:3" x14ac:dyDescent="0.45">
      <c r="A111" t="s">
        <v>355</v>
      </c>
      <c r="B111" s="109">
        <v>301</v>
      </c>
      <c r="C111" t="s">
        <v>41</v>
      </c>
    </row>
    <row r="112" spans="1:3" x14ac:dyDescent="0.45">
      <c r="A112" t="s">
        <v>161</v>
      </c>
      <c r="B112" s="109">
        <v>299</v>
      </c>
      <c r="C112" t="s">
        <v>41</v>
      </c>
    </row>
    <row r="113" spans="1:3" x14ac:dyDescent="0.45">
      <c r="A113" t="s">
        <v>126</v>
      </c>
      <c r="B113" s="109">
        <v>295.99</v>
      </c>
      <c r="C113" t="s">
        <v>41</v>
      </c>
    </row>
    <row r="114" spans="1:3" x14ac:dyDescent="0.45">
      <c r="A114" t="s">
        <v>365</v>
      </c>
      <c r="B114" s="109">
        <v>295</v>
      </c>
      <c r="C114" t="s">
        <v>41</v>
      </c>
    </row>
    <row r="115" spans="1:3" x14ac:dyDescent="0.45">
      <c r="A115" t="s">
        <v>144</v>
      </c>
      <c r="B115" s="109">
        <v>293.89</v>
      </c>
      <c r="C115" t="s">
        <v>41</v>
      </c>
    </row>
    <row r="116" spans="1:3" x14ac:dyDescent="0.45">
      <c r="A116" t="s">
        <v>263</v>
      </c>
      <c r="B116" s="109">
        <v>279.8</v>
      </c>
      <c r="C116" t="s">
        <v>41</v>
      </c>
    </row>
    <row r="117" spans="1:3" x14ac:dyDescent="0.45">
      <c r="A117" t="s">
        <v>313</v>
      </c>
      <c r="B117" s="109">
        <v>275</v>
      </c>
      <c r="C117" t="s">
        <v>41</v>
      </c>
    </row>
    <row r="118" spans="1:3" x14ac:dyDescent="0.45">
      <c r="A118" t="s">
        <v>338</v>
      </c>
      <c r="B118" s="109">
        <v>253</v>
      </c>
      <c r="C118" t="s">
        <v>41</v>
      </c>
    </row>
    <row r="119" spans="1:3" x14ac:dyDescent="0.45">
      <c r="A119" t="s">
        <v>250</v>
      </c>
      <c r="B119" s="109">
        <v>234.99</v>
      </c>
      <c r="C119" t="s">
        <v>41</v>
      </c>
    </row>
    <row r="120" spans="1:3" x14ac:dyDescent="0.45">
      <c r="A120" t="s">
        <v>249</v>
      </c>
      <c r="B120" s="109">
        <v>198</v>
      </c>
      <c r="C120" t="s">
        <v>41</v>
      </c>
    </row>
    <row r="121" spans="1:3" x14ac:dyDescent="0.45">
      <c r="A121" t="s">
        <v>81</v>
      </c>
      <c r="B121" s="109">
        <v>185</v>
      </c>
      <c r="C121" t="s">
        <v>41</v>
      </c>
    </row>
    <row r="122" spans="1:3" x14ac:dyDescent="0.45">
      <c r="A122" t="s">
        <v>297</v>
      </c>
      <c r="B122" s="109">
        <v>180.3</v>
      </c>
      <c r="C122" t="s">
        <v>41</v>
      </c>
    </row>
    <row r="123" spans="1:3" x14ac:dyDescent="0.45">
      <c r="A123" t="s">
        <v>300</v>
      </c>
      <c r="B123" s="109">
        <v>179.99</v>
      </c>
      <c r="C123" t="s">
        <v>41</v>
      </c>
    </row>
    <row r="124" spans="1:3" x14ac:dyDescent="0.45">
      <c r="A124" t="s">
        <v>89</v>
      </c>
      <c r="B124" s="109">
        <v>172.11</v>
      </c>
      <c r="C124" t="s">
        <v>41</v>
      </c>
    </row>
    <row r="125" spans="1:3" x14ac:dyDescent="0.45">
      <c r="A125" t="s">
        <v>341</v>
      </c>
      <c r="B125" s="109">
        <v>169.61</v>
      </c>
      <c r="C125" t="s">
        <v>41</v>
      </c>
    </row>
    <row r="126" spans="1:3" x14ac:dyDescent="0.45">
      <c r="A126" t="s">
        <v>330</v>
      </c>
      <c r="B126" s="109">
        <v>144.47999999999999</v>
      </c>
      <c r="C126" t="s">
        <v>41</v>
      </c>
    </row>
    <row r="127" spans="1:3" x14ac:dyDescent="0.45">
      <c r="A127" t="s">
        <v>217</v>
      </c>
      <c r="B127" s="109">
        <v>142.88</v>
      </c>
      <c r="C127" t="s">
        <v>41</v>
      </c>
    </row>
    <row r="128" spans="1:3" x14ac:dyDescent="0.45">
      <c r="A128" t="s">
        <v>311</v>
      </c>
      <c r="B128" s="109">
        <v>132</v>
      </c>
      <c r="C128" t="s">
        <v>41</v>
      </c>
    </row>
    <row r="129" spans="1:3" x14ac:dyDescent="0.45">
      <c r="A129" t="s">
        <v>312</v>
      </c>
      <c r="B129" s="109">
        <v>123.9</v>
      </c>
      <c r="C129" t="s">
        <v>41</v>
      </c>
    </row>
    <row r="130" spans="1:3" x14ac:dyDescent="0.45">
      <c r="A130" t="s">
        <v>58</v>
      </c>
      <c r="B130" s="109">
        <v>117.8</v>
      </c>
      <c r="C130" t="s">
        <v>41</v>
      </c>
    </row>
    <row r="131" spans="1:3" x14ac:dyDescent="0.45">
      <c r="A131" t="s">
        <v>331</v>
      </c>
      <c r="B131" s="109">
        <v>103</v>
      </c>
      <c r="C131" t="s">
        <v>41</v>
      </c>
    </row>
    <row r="132" spans="1:3" x14ac:dyDescent="0.45">
      <c r="A132" t="s">
        <v>158</v>
      </c>
      <c r="B132" s="109">
        <v>80.680000000000007</v>
      </c>
      <c r="C132" t="s">
        <v>41</v>
      </c>
    </row>
    <row r="133" spans="1:3" x14ac:dyDescent="0.45">
      <c r="A133" t="s">
        <v>372</v>
      </c>
      <c r="B133" s="109">
        <v>80.599999999999994</v>
      </c>
      <c r="C133" t="s">
        <v>41</v>
      </c>
    </row>
    <row r="134" spans="1:3" x14ac:dyDescent="0.45">
      <c r="A134" t="s">
        <v>329</v>
      </c>
      <c r="B134" s="109">
        <v>75</v>
      </c>
      <c r="C134" t="s">
        <v>41</v>
      </c>
    </row>
    <row r="135" spans="1:3" x14ac:dyDescent="0.45">
      <c r="A135" t="s">
        <v>135</v>
      </c>
      <c r="B135" s="109">
        <v>74.83</v>
      </c>
      <c r="C135" t="s">
        <v>41</v>
      </c>
    </row>
    <row r="136" spans="1:3" x14ac:dyDescent="0.45">
      <c r="A136" t="s">
        <v>151</v>
      </c>
      <c r="B136" s="109">
        <v>74.150000000000006</v>
      </c>
      <c r="C136" t="s">
        <v>41</v>
      </c>
    </row>
    <row r="137" spans="1:3" x14ac:dyDescent="0.45">
      <c r="A137" t="s">
        <v>145</v>
      </c>
      <c r="B137" s="109">
        <v>74.150000000000006</v>
      </c>
      <c r="C137" t="s">
        <v>41</v>
      </c>
    </row>
    <row r="138" spans="1:3" x14ac:dyDescent="0.45">
      <c r="A138" t="s">
        <v>315</v>
      </c>
      <c r="B138" s="109">
        <v>69.75</v>
      </c>
      <c r="C138" t="s">
        <v>41</v>
      </c>
    </row>
    <row r="139" spans="1:3" x14ac:dyDescent="0.45">
      <c r="A139" t="s">
        <v>154</v>
      </c>
      <c r="B139" s="109">
        <v>66</v>
      </c>
      <c r="C139" t="s">
        <v>41</v>
      </c>
    </row>
    <row r="140" spans="1:3" x14ac:dyDescent="0.45">
      <c r="A140" t="s">
        <v>302</v>
      </c>
      <c r="B140" s="109">
        <v>65.209999999999994</v>
      </c>
      <c r="C140" t="s">
        <v>41</v>
      </c>
    </row>
    <row r="141" spans="1:3" x14ac:dyDescent="0.45">
      <c r="A141" t="s">
        <v>345</v>
      </c>
      <c r="B141" s="109">
        <v>64.400000000000006</v>
      </c>
      <c r="C141" t="s">
        <v>41</v>
      </c>
    </row>
    <row r="142" spans="1:3" x14ac:dyDescent="0.45">
      <c r="A142" t="s">
        <v>307</v>
      </c>
      <c r="B142" s="109">
        <v>61.05</v>
      </c>
      <c r="C142" t="s">
        <v>41</v>
      </c>
    </row>
    <row r="143" spans="1:3" x14ac:dyDescent="0.45">
      <c r="A143" t="s">
        <v>106</v>
      </c>
      <c r="B143" s="109">
        <v>53.52</v>
      </c>
      <c r="C143" t="s">
        <v>41</v>
      </c>
    </row>
    <row r="144" spans="1:3" x14ac:dyDescent="0.45">
      <c r="A144" t="s">
        <v>70</v>
      </c>
      <c r="B144" s="109">
        <v>53.22</v>
      </c>
      <c r="C144" t="s">
        <v>41</v>
      </c>
    </row>
    <row r="145" spans="1:3" x14ac:dyDescent="0.45">
      <c r="A145" t="s">
        <v>277</v>
      </c>
      <c r="B145" s="109">
        <v>52.81</v>
      </c>
      <c r="C145" t="s">
        <v>41</v>
      </c>
    </row>
    <row r="146" spans="1:3" x14ac:dyDescent="0.45">
      <c r="A146" t="s">
        <v>128</v>
      </c>
      <c r="B146" s="109">
        <v>49.55</v>
      </c>
      <c r="C146" t="s">
        <v>41</v>
      </c>
    </row>
    <row r="147" spans="1:3" x14ac:dyDescent="0.45">
      <c r="A147" t="s">
        <v>76</v>
      </c>
      <c r="B147" s="109">
        <v>46</v>
      </c>
      <c r="C147" t="s">
        <v>41</v>
      </c>
    </row>
    <row r="148" spans="1:3" x14ac:dyDescent="0.45">
      <c r="A148" t="s">
        <v>266</v>
      </c>
      <c r="B148" s="109">
        <v>42.34</v>
      </c>
      <c r="C148" t="s">
        <v>41</v>
      </c>
    </row>
    <row r="149" spans="1:3" x14ac:dyDescent="0.45">
      <c r="A149" t="s">
        <v>157</v>
      </c>
      <c r="B149" s="109">
        <v>40.409999999999997</v>
      </c>
      <c r="C149" t="s">
        <v>41</v>
      </c>
    </row>
    <row r="150" spans="1:3" x14ac:dyDescent="0.45">
      <c r="A150" t="s">
        <v>289</v>
      </c>
      <c r="B150" s="109">
        <v>39.94</v>
      </c>
      <c r="C150" t="s">
        <v>41</v>
      </c>
    </row>
    <row r="151" spans="1:3" x14ac:dyDescent="0.45">
      <c r="A151" t="s">
        <v>245</v>
      </c>
      <c r="B151" s="109">
        <v>36</v>
      </c>
      <c r="C151" t="s">
        <v>41</v>
      </c>
    </row>
    <row r="152" spans="1:3" x14ac:dyDescent="0.45">
      <c r="A152" t="s">
        <v>244</v>
      </c>
      <c r="B152" s="109">
        <v>30</v>
      </c>
      <c r="C152" t="s">
        <v>41</v>
      </c>
    </row>
    <row r="153" spans="1:3" x14ac:dyDescent="0.45">
      <c r="A153" t="s">
        <v>147</v>
      </c>
      <c r="B153" s="109">
        <v>30</v>
      </c>
      <c r="C153" t="s">
        <v>41</v>
      </c>
    </row>
    <row r="154" spans="1:3" x14ac:dyDescent="0.45">
      <c r="A154" t="s">
        <v>292</v>
      </c>
      <c r="B154" s="109">
        <v>27.8</v>
      </c>
      <c r="C154" t="s">
        <v>41</v>
      </c>
    </row>
    <row r="155" spans="1:3" x14ac:dyDescent="0.45">
      <c r="A155" t="s">
        <v>272</v>
      </c>
      <c r="B155" s="109">
        <v>18.91</v>
      </c>
      <c r="C155" t="s">
        <v>41</v>
      </c>
    </row>
    <row r="156" spans="1:3" x14ac:dyDescent="0.45">
      <c r="A156" t="s">
        <v>237</v>
      </c>
      <c r="B156" s="109">
        <v>15.14</v>
      </c>
      <c r="C156" t="s">
        <v>41</v>
      </c>
    </row>
    <row r="157" spans="1:3" x14ac:dyDescent="0.45">
      <c r="A157" t="s">
        <v>61</v>
      </c>
      <c r="B157" s="109">
        <v>15.14</v>
      </c>
      <c r="C157" t="s">
        <v>41</v>
      </c>
    </row>
    <row r="158" spans="1:3" x14ac:dyDescent="0.45">
      <c r="A158" t="s">
        <v>97</v>
      </c>
      <c r="B158" s="109">
        <v>8.94</v>
      </c>
      <c r="C158" t="s">
        <v>41</v>
      </c>
    </row>
    <row r="159" spans="1:3" x14ac:dyDescent="0.45">
      <c r="A159" t="s">
        <v>367</v>
      </c>
      <c r="B159" s="109">
        <v>8.94</v>
      </c>
      <c r="C159" t="s">
        <v>41</v>
      </c>
    </row>
    <row r="160" spans="1:3" x14ac:dyDescent="0.45">
      <c r="A160" t="s">
        <v>103</v>
      </c>
      <c r="B160" s="109">
        <v>8.94</v>
      </c>
      <c r="C160" t="s">
        <v>41</v>
      </c>
    </row>
    <row r="161" spans="1:3" x14ac:dyDescent="0.45">
      <c r="A161" t="s">
        <v>322</v>
      </c>
      <c r="B161" s="109">
        <v>8.94</v>
      </c>
      <c r="C161" t="s">
        <v>41</v>
      </c>
    </row>
    <row r="162" spans="1:3" x14ac:dyDescent="0.45">
      <c r="A162" t="s">
        <v>377</v>
      </c>
      <c r="B162" s="109">
        <v>-123.47</v>
      </c>
      <c r="C162" t="s">
        <v>41</v>
      </c>
    </row>
    <row r="163" spans="1:3" x14ac:dyDescent="0.45">
      <c r="A163" t="s">
        <v>77</v>
      </c>
      <c r="B163" s="109">
        <v>110247.4</v>
      </c>
      <c r="C163" t="s">
        <v>42</v>
      </c>
    </row>
    <row r="164" spans="1:3" x14ac:dyDescent="0.45">
      <c r="A164" t="s">
        <v>94</v>
      </c>
      <c r="B164" s="109">
        <v>67757.460000000006</v>
      </c>
      <c r="C164" t="s">
        <v>42</v>
      </c>
    </row>
    <row r="165" spans="1:3" x14ac:dyDescent="0.45">
      <c r="A165" t="s">
        <v>73</v>
      </c>
      <c r="B165" s="109">
        <v>51511.21</v>
      </c>
      <c r="C165" t="s">
        <v>42</v>
      </c>
    </row>
    <row r="166" spans="1:3" x14ac:dyDescent="0.45">
      <c r="A166" t="s">
        <v>65</v>
      </c>
      <c r="B166" s="109">
        <v>50400</v>
      </c>
      <c r="C166" t="s">
        <v>42</v>
      </c>
    </row>
    <row r="167" spans="1:3" x14ac:dyDescent="0.45">
      <c r="A167" t="s">
        <v>138</v>
      </c>
      <c r="B167" s="109">
        <v>28807.16</v>
      </c>
      <c r="C167" t="s">
        <v>42</v>
      </c>
    </row>
    <row r="168" spans="1:3" x14ac:dyDescent="0.45">
      <c r="A168" t="s">
        <v>74</v>
      </c>
      <c r="B168" s="109">
        <v>25656</v>
      </c>
      <c r="C168" t="s">
        <v>42</v>
      </c>
    </row>
    <row r="169" spans="1:3" x14ac:dyDescent="0.45">
      <c r="A169" t="s">
        <v>64</v>
      </c>
      <c r="B169" s="109">
        <v>23734.73</v>
      </c>
      <c r="C169" t="s">
        <v>42</v>
      </c>
    </row>
    <row r="170" spans="1:3" x14ac:dyDescent="0.45">
      <c r="A170" t="s">
        <v>166</v>
      </c>
      <c r="B170" s="109">
        <v>20522</v>
      </c>
      <c r="C170" t="s">
        <v>42</v>
      </c>
    </row>
    <row r="171" spans="1:3" x14ac:dyDescent="0.45">
      <c r="A171" t="s">
        <v>362</v>
      </c>
      <c r="B171" s="109">
        <v>19000.05</v>
      </c>
      <c r="C171" t="s">
        <v>42</v>
      </c>
    </row>
    <row r="172" spans="1:3" x14ac:dyDescent="0.45">
      <c r="A172" t="s">
        <v>222</v>
      </c>
      <c r="B172" s="109">
        <v>17262.87</v>
      </c>
      <c r="C172" t="s">
        <v>42</v>
      </c>
    </row>
    <row r="173" spans="1:3" x14ac:dyDescent="0.45">
      <c r="A173" t="s">
        <v>102</v>
      </c>
      <c r="B173" s="109">
        <v>15852.34</v>
      </c>
      <c r="C173" t="s">
        <v>42</v>
      </c>
    </row>
    <row r="174" spans="1:3" x14ac:dyDescent="0.45">
      <c r="A174" t="s">
        <v>262</v>
      </c>
      <c r="B174" s="109">
        <v>13684.24</v>
      </c>
      <c r="C174" t="s">
        <v>42</v>
      </c>
    </row>
    <row r="175" spans="1:3" x14ac:dyDescent="0.45">
      <c r="A175" t="s">
        <v>314</v>
      </c>
      <c r="B175" s="109">
        <v>12800</v>
      </c>
      <c r="C175" t="s">
        <v>42</v>
      </c>
    </row>
    <row r="176" spans="1:3" x14ac:dyDescent="0.45">
      <c r="A176" t="s">
        <v>373</v>
      </c>
      <c r="B176" s="109">
        <v>12138.13</v>
      </c>
      <c r="C176" t="s">
        <v>42</v>
      </c>
    </row>
    <row r="177" spans="1:3" x14ac:dyDescent="0.45">
      <c r="A177" t="s">
        <v>164</v>
      </c>
      <c r="B177" s="109">
        <v>11491.69</v>
      </c>
      <c r="C177" t="s">
        <v>42</v>
      </c>
    </row>
    <row r="178" spans="1:3" x14ac:dyDescent="0.45">
      <c r="A178" t="s">
        <v>78</v>
      </c>
      <c r="B178" s="109">
        <v>11237.02</v>
      </c>
      <c r="C178" t="s">
        <v>42</v>
      </c>
    </row>
    <row r="179" spans="1:3" x14ac:dyDescent="0.45">
      <c r="A179" t="s">
        <v>104</v>
      </c>
      <c r="B179" s="109">
        <v>10556.7</v>
      </c>
      <c r="C179" t="s">
        <v>42</v>
      </c>
    </row>
    <row r="180" spans="1:3" x14ac:dyDescent="0.45">
      <c r="A180" t="s">
        <v>145</v>
      </c>
      <c r="B180" s="109">
        <v>10200</v>
      </c>
      <c r="C180" t="s">
        <v>42</v>
      </c>
    </row>
    <row r="181" spans="1:3" x14ac:dyDescent="0.45">
      <c r="A181" t="s">
        <v>82</v>
      </c>
      <c r="B181" s="109">
        <v>9877.26</v>
      </c>
      <c r="C181" t="s">
        <v>42</v>
      </c>
    </row>
    <row r="182" spans="1:3" x14ac:dyDescent="0.45">
      <c r="A182" t="s">
        <v>129</v>
      </c>
      <c r="B182" s="109">
        <v>9708.42</v>
      </c>
      <c r="C182" t="s">
        <v>42</v>
      </c>
    </row>
    <row r="183" spans="1:3" x14ac:dyDescent="0.45">
      <c r="A183" t="s">
        <v>360</v>
      </c>
      <c r="B183" s="109">
        <v>8276.7800000000007</v>
      </c>
      <c r="C183" t="s">
        <v>42</v>
      </c>
    </row>
    <row r="184" spans="1:3" x14ac:dyDescent="0.45">
      <c r="A184" t="s">
        <v>125</v>
      </c>
      <c r="B184" s="109">
        <v>8191.94</v>
      </c>
      <c r="C184" t="s">
        <v>42</v>
      </c>
    </row>
    <row r="185" spans="1:3" x14ac:dyDescent="0.45">
      <c r="A185" t="s">
        <v>273</v>
      </c>
      <c r="B185" s="109">
        <v>7482.33</v>
      </c>
      <c r="C185" t="s">
        <v>42</v>
      </c>
    </row>
    <row r="186" spans="1:3" x14ac:dyDescent="0.45">
      <c r="A186" t="s">
        <v>66</v>
      </c>
      <c r="B186" s="109">
        <v>7161.27</v>
      </c>
      <c r="C186" t="s">
        <v>42</v>
      </c>
    </row>
    <row r="187" spans="1:3" x14ac:dyDescent="0.45">
      <c r="A187" t="s">
        <v>278</v>
      </c>
      <c r="B187" s="109">
        <v>6499.95</v>
      </c>
      <c r="C187" t="s">
        <v>42</v>
      </c>
    </row>
    <row r="188" spans="1:3" x14ac:dyDescent="0.45">
      <c r="A188" t="s">
        <v>318</v>
      </c>
      <c r="B188" s="109">
        <v>6499</v>
      </c>
      <c r="C188" t="s">
        <v>42</v>
      </c>
    </row>
    <row r="189" spans="1:3" x14ac:dyDescent="0.45">
      <c r="A189" t="s">
        <v>116</v>
      </c>
      <c r="B189" s="109">
        <v>6104.01</v>
      </c>
      <c r="C189" t="s">
        <v>42</v>
      </c>
    </row>
    <row r="190" spans="1:3" x14ac:dyDescent="0.45">
      <c r="A190" t="s">
        <v>122</v>
      </c>
      <c r="B190" s="109">
        <v>5945.12</v>
      </c>
      <c r="C190" t="s">
        <v>42</v>
      </c>
    </row>
    <row r="191" spans="1:3" x14ac:dyDescent="0.45">
      <c r="A191" t="s">
        <v>148</v>
      </c>
      <c r="B191" s="109">
        <v>5785.28</v>
      </c>
      <c r="C191" t="s">
        <v>42</v>
      </c>
    </row>
    <row r="192" spans="1:3" x14ac:dyDescent="0.45">
      <c r="A192" t="s">
        <v>234</v>
      </c>
      <c r="B192" s="109">
        <v>5254.05</v>
      </c>
      <c r="C192" t="s">
        <v>42</v>
      </c>
    </row>
    <row r="193" spans="1:3" x14ac:dyDescent="0.45">
      <c r="A193" t="s">
        <v>162</v>
      </c>
      <c r="B193" s="109">
        <v>4613.71</v>
      </c>
      <c r="C193" t="s">
        <v>42</v>
      </c>
    </row>
    <row r="194" spans="1:3" x14ac:dyDescent="0.45">
      <c r="A194" t="s">
        <v>149</v>
      </c>
      <c r="B194" s="109">
        <v>4441.0200000000004</v>
      </c>
      <c r="C194" t="s">
        <v>42</v>
      </c>
    </row>
    <row r="195" spans="1:3" x14ac:dyDescent="0.45">
      <c r="A195" t="s">
        <v>75</v>
      </c>
      <c r="B195" s="109">
        <v>4418.71</v>
      </c>
      <c r="C195" t="s">
        <v>42</v>
      </c>
    </row>
    <row r="196" spans="1:3" x14ac:dyDescent="0.45">
      <c r="A196" t="s">
        <v>79</v>
      </c>
      <c r="B196" s="109">
        <v>4202</v>
      </c>
      <c r="C196" t="s">
        <v>42</v>
      </c>
    </row>
    <row r="197" spans="1:3" x14ac:dyDescent="0.45">
      <c r="A197" t="s">
        <v>121</v>
      </c>
      <c r="B197" s="109">
        <v>4078.99</v>
      </c>
      <c r="C197" t="s">
        <v>42</v>
      </c>
    </row>
    <row r="198" spans="1:3" x14ac:dyDescent="0.45">
      <c r="A198" t="s">
        <v>341</v>
      </c>
      <c r="B198" s="109">
        <v>4066.38</v>
      </c>
      <c r="C198" t="s">
        <v>42</v>
      </c>
    </row>
    <row r="199" spans="1:3" x14ac:dyDescent="0.45">
      <c r="A199" t="s">
        <v>118</v>
      </c>
      <c r="B199" s="109">
        <v>4023.51</v>
      </c>
      <c r="C199" t="s">
        <v>42</v>
      </c>
    </row>
    <row r="200" spans="1:3" x14ac:dyDescent="0.45">
      <c r="A200" t="s">
        <v>333</v>
      </c>
      <c r="B200" s="109">
        <v>4000</v>
      </c>
      <c r="C200" t="s">
        <v>42</v>
      </c>
    </row>
    <row r="201" spans="1:3" x14ac:dyDescent="0.45">
      <c r="A201" t="s">
        <v>114</v>
      </c>
      <c r="B201" s="109">
        <v>3399</v>
      </c>
      <c r="C201" t="s">
        <v>42</v>
      </c>
    </row>
    <row r="202" spans="1:3" x14ac:dyDescent="0.45">
      <c r="A202" t="s">
        <v>153</v>
      </c>
      <c r="B202" s="109">
        <v>2855.26</v>
      </c>
      <c r="C202" t="s">
        <v>42</v>
      </c>
    </row>
    <row r="203" spans="1:3" x14ac:dyDescent="0.45">
      <c r="A203" t="s">
        <v>226</v>
      </c>
      <c r="B203" s="109">
        <v>2807.82</v>
      </c>
      <c r="C203" t="s">
        <v>42</v>
      </c>
    </row>
    <row r="204" spans="1:3" x14ac:dyDescent="0.45">
      <c r="A204" t="s">
        <v>323</v>
      </c>
      <c r="B204" s="109">
        <v>2649.6</v>
      </c>
      <c r="C204" t="s">
        <v>42</v>
      </c>
    </row>
    <row r="205" spans="1:3" x14ac:dyDescent="0.45">
      <c r="A205" t="s">
        <v>269</v>
      </c>
      <c r="B205" s="109">
        <v>2422.3000000000002</v>
      </c>
      <c r="C205" t="s">
        <v>42</v>
      </c>
    </row>
    <row r="206" spans="1:3" x14ac:dyDescent="0.45">
      <c r="A206" t="s">
        <v>130</v>
      </c>
      <c r="B206" s="109">
        <v>2354</v>
      </c>
      <c r="C206" t="s">
        <v>42</v>
      </c>
    </row>
    <row r="207" spans="1:3" x14ac:dyDescent="0.45">
      <c r="A207" t="s">
        <v>76</v>
      </c>
      <c r="B207" s="109">
        <v>2322.85</v>
      </c>
      <c r="C207" t="s">
        <v>42</v>
      </c>
    </row>
    <row r="208" spans="1:3" x14ac:dyDescent="0.45">
      <c r="A208" t="s">
        <v>359</v>
      </c>
      <c r="B208" s="109">
        <v>2237.12</v>
      </c>
      <c r="C208" t="s">
        <v>42</v>
      </c>
    </row>
    <row r="209" spans="1:3" x14ac:dyDescent="0.45">
      <c r="A209" t="s">
        <v>62</v>
      </c>
      <c r="B209" s="109">
        <v>2181.1799999999998</v>
      </c>
      <c r="C209" t="s">
        <v>42</v>
      </c>
    </row>
    <row r="210" spans="1:3" x14ac:dyDescent="0.45">
      <c r="A210" t="s">
        <v>131</v>
      </c>
      <c r="B210" s="109">
        <v>2144.7800000000002</v>
      </c>
      <c r="C210" t="s">
        <v>42</v>
      </c>
    </row>
    <row r="211" spans="1:3" x14ac:dyDescent="0.45">
      <c r="A211" t="s">
        <v>152</v>
      </c>
      <c r="B211" s="109">
        <v>1924.65</v>
      </c>
      <c r="C211" t="s">
        <v>42</v>
      </c>
    </row>
    <row r="212" spans="1:3" x14ac:dyDescent="0.45">
      <c r="A212" t="s">
        <v>158</v>
      </c>
      <c r="B212" s="109">
        <v>1916.24</v>
      </c>
      <c r="C212" t="s">
        <v>42</v>
      </c>
    </row>
    <row r="213" spans="1:3" x14ac:dyDescent="0.45">
      <c r="A213" t="s">
        <v>120</v>
      </c>
      <c r="B213" s="109">
        <v>1878.75</v>
      </c>
      <c r="C213" t="s">
        <v>42</v>
      </c>
    </row>
    <row r="214" spans="1:3" x14ac:dyDescent="0.45">
      <c r="A214" t="s">
        <v>155</v>
      </c>
      <c r="B214" s="109">
        <v>1855.82</v>
      </c>
      <c r="C214" t="s">
        <v>42</v>
      </c>
    </row>
    <row r="215" spans="1:3" x14ac:dyDescent="0.45">
      <c r="A215" t="s">
        <v>111</v>
      </c>
      <c r="B215" s="109">
        <v>1787.07</v>
      </c>
      <c r="C215" t="s">
        <v>42</v>
      </c>
    </row>
    <row r="216" spans="1:3" x14ac:dyDescent="0.45">
      <c r="A216" t="s">
        <v>72</v>
      </c>
      <c r="B216" s="109">
        <v>1743.38</v>
      </c>
      <c r="C216" t="s">
        <v>42</v>
      </c>
    </row>
    <row r="217" spans="1:3" x14ac:dyDescent="0.45">
      <c r="A217" t="s">
        <v>60</v>
      </c>
      <c r="B217" s="109">
        <v>1713.34</v>
      </c>
      <c r="C217" t="s">
        <v>42</v>
      </c>
    </row>
    <row r="218" spans="1:3" x14ac:dyDescent="0.45">
      <c r="A218" t="s">
        <v>287</v>
      </c>
      <c r="B218" s="109">
        <v>1655.92</v>
      </c>
      <c r="C218" t="s">
        <v>42</v>
      </c>
    </row>
    <row r="219" spans="1:3" x14ac:dyDescent="0.45">
      <c r="A219" t="s">
        <v>112</v>
      </c>
      <c r="B219" s="109">
        <v>1637.02</v>
      </c>
      <c r="C219" t="s">
        <v>42</v>
      </c>
    </row>
    <row r="220" spans="1:3" x14ac:dyDescent="0.45">
      <c r="A220" t="s">
        <v>140</v>
      </c>
      <c r="B220" s="109">
        <v>1612.5</v>
      </c>
      <c r="C220" t="s">
        <v>42</v>
      </c>
    </row>
    <row r="221" spans="1:3" x14ac:dyDescent="0.45">
      <c r="A221" t="s">
        <v>218</v>
      </c>
      <c r="B221" s="109">
        <v>1577.54</v>
      </c>
      <c r="C221" t="s">
        <v>42</v>
      </c>
    </row>
    <row r="222" spans="1:3" x14ac:dyDescent="0.45">
      <c r="A222" t="s">
        <v>337</v>
      </c>
      <c r="B222" s="109">
        <v>1567.93</v>
      </c>
      <c r="C222" t="s">
        <v>42</v>
      </c>
    </row>
    <row r="223" spans="1:3" x14ac:dyDescent="0.45">
      <c r="A223" t="s">
        <v>312</v>
      </c>
      <c r="B223" s="109">
        <v>1529</v>
      </c>
      <c r="C223" t="s">
        <v>42</v>
      </c>
    </row>
    <row r="224" spans="1:3" x14ac:dyDescent="0.45">
      <c r="A224" t="s">
        <v>92</v>
      </c>
      <c r="B224" s="109">
        <v>1470</v>
      </c>
      <c r="C224" t="s">
        <v>42</v>
      </c>
    </row>
    <row r="225" spans="1:3" x14ac:dyDescent="0.45">
      <c r="A225" t="s">
        <v>117</v>
      </c>
      <c r="B225" s="109">
        <v>1440</v>
      </c>
      <c r="C225" t="s">
        <v>42</v>
      </c>
    </row>
    <row r="226" spans="1:3" x14ac:dyDescent="0.45">
      <c r="A226" t="s">
        <v>340</v>
      </c>
      <c r="B226" s="109">
        <v>1435.86</v>
      </c>
      <c r="C226" t="s">
        <v>42</v>
      </c>
    </row>
    <row r="227" spans="1:3" x14ac:dyDescent="0.45">
      <c r="A227" t="s">
        <v>227</v>
      </c>
      <c r="B227" s="109">
        <v>1416.02</v>
      </c>
      <c r="C227" t="s">
        <v>42</v>
      </c>
    </row>
    <row r="228" spans="1:3" x14ac:dyDescent="0.45">
      <c r="A228" t="s">
        <v>81</v>
      </c>
      <c r="B228" s="109">
        <v>1312.02</v>
      </c>
      <c r="C228" t="s">
        <v>42</v>
      </c>
    </row>
    <row r="229" spans="1:3" x14ac:dyDescent="0.45">
      <c r="A229" t="s">
        <v>344</v>
      </c>
      <c r="B229" s="109">
        <v>1276.1500000000001</v>
      </c>
      <c r="C229" t="s">
        <v>42</v>
      </c>
    </row>
    <row r="230" spans="1:3" x14ac:dyDescent="0.45">
      <c r="A230" t="s">
        <v>310</v>
      </c>
      <c r="B230" s="109">
        <v>1266.25</v>
      </c>
      <c r="C230" t="s">
        <v>42</v>
      </c>
    </row>
    <row r="231" spans="1:3" x14ac:dyDescent="0.45">
      <c r="A231" t="s">
        <v>139</v>
      </c>
      <c r="B231" s="109">
        <v>1182.57</v>
      </c>
      <c r="C231" t="s">
        <v>42</v>
      </c>
    </row>
    <row r="232" spans="1:3" x14ac:dyDescent="0.45">
      <c r="A232" t="s">
        <v>84</v>
      </c>
      <c r="B232" s="109">
        <v>1009.4</v>
      </c>
      <c r="C232" t="s">
        <v>42</v>
      </c>
    </row>
    <row r="233" spans="1:3" x14ac:dyDescent="0.45">
      <c r="A233" t="s">
        <v>302</v>
      </c>
      <c r="B233" s="109">
        <v>985.92</v>
      </c>
      <c r="C233" t="s">
        <v>42</v>
      </c>
    </row>
    <row r="234" spans="1:3" x14ac:dyDescent="0.45">
      <c r="A234" t="s">
        <v>290</v>
      </c>
      <c r="B234" s="109">
        <v>974</v>
      </c>
      <c r="C234" t="s">
        <v>42</v>
      </c>
    </row>
    <row r="235" spans="1:3" x14ac:dyDescent="0.45">
      <c r="A235" t="s">
        <v>95</v>
      </c>
      <c r="B235" s="109">
        <v>928.31</v>
      </c>
      <c r="C235" t="s">
        <v>42</v>
      </c>
    </row>
    <row r="236" spans="1:3" x14ac:dyDescent="0.45">
      <c r="A236" t="s">
        <v>283</v>
      </c>
      <c r="B236" s="109">
        <v>911.44</v>
      </c>
      <c r="C236" t="s">
        <v>42</v>
      </c>
    </row>
    <row r="237" spans="1:3" x14ac:dyDescent="0.45">
      <c r="A237" t="s">
        <v>316</v>
      </c>
      <c r="B237" s="109">
        <v>907.5</v>
      </c>
      <c r="C237" t="s">
        <v>42</v>
      </c>
    </row>
    <row r="238" spans="1:3" x14ac:dyDescent="0.45">
      <c r="A238" t="s">
        <v>322</v>
      </c>
      <c r="B238" s="109">
        <v>890.1</v>
      </c>
      <c r="C238" t="s">
        <v>42</v>
      </c>
    </row>
    <row r="239" spans="1:3" x14ac:dyDescent="0.45">
      <c r="A239" t="s">
        <v>123</v>
      </c>
      <c r="B239" s="109">
        <v>865.58</v>
      </c>
      <c r="C239" t="s">
        <v>42</v>
      </c>
    </row>
    <row r="240" spans="1:3" x14ac:dyDescent="0.45">
      <c r="A240" t="s">
        <v>280</v>
      </c>
      <c r="B240" s="109">
        <v>829.4</v>
      </c>
      <c r="C240" t="s">
        <v>42</v>
      </c>
    </row>
    <row r="241" spans="1:3" x14ac:dyDescent="0.45">
      <c r="A241" t="s">
        <v>364</v>
      </c>
      <c r="B241" s="109">
        <v>808.96</v>
      </c>
      <c r="C241" t="s">
        <v>42</v>
      </c>
    </row>
    <row r="242" spans="1:3" x14ac:dyDescent="0.45">
      <c r="A242" t="s">
        <v>377</v>
      </c>
      <c r="B242" s="109">
        <v>803.72</v>
      </c>
      <c r="C242" t="s">
        <v>42</v>
      </c>
    </row>
    <row r="243" spans="1:3" x14ac:dyDescent="0.45">
      <c r="A243" t="s">
        <v>288</v>
      </c>
      <c r="B243" s="109">
        <v>793.03</v>
      </c>
      <c r="C243" t="s">
        <v>42</v>
      </c>
    </row>
    <row r="244" spans="1:3" x14ac:dyDescent="0.45">
      <c r="A244" t="s">
        <v>320</v>
      </c>
      <c r="B244" s="109">
        <v>748</v>
      </c>
      <c r="C244" t="s">
        <v>42</v>
      </c>
    </row>
    <row r="245" spans="1:3" x14ac:dyDescent="0.45">
      <c r="A245" t="s">
        <v>100</v>
      </c>
      <c r="B245" s="109">
        <v>738.6</v>
      </c>
      <c r="C245" t="s">
        <v>42</v>
      </c>
    </row>
    <row r="246" spans="1:3" x14ac:dyDescent="0.45">
      <c r="A246" t="s">
        <v>221</v>
      </c>
      <c r="B246" s="109">
        <v>737.01</v>
      </c>
      <c r="C246" t="s">
        <v>42</v>
      </c>
    </row>
    <row r="247" spans="1:3" x14ac:dyDescent="0.45">
      <c r="A247" t="s">
        <v>284</v>
      </c>
      <c r="B247" s="109">
        <v>733</v>
      </c>
      <c r="C247" t="s">
        <v>42</v>
      </c>
    </row>
    <row r="248" spans="1:3" x14ac:dyDescent="0.45">
      <c r="A248" t="s">
        <v>292</v>
      </c>
      <c r="B248" s="109">
        <v>708</v>
      </c>
      <c r="C248" t="s">
        <v>42</v>
      </c>
    </row>
    <row r="249" spans="1:3" x14ac:dyDescent="0.45">
      <c r="A249" t="s">
        <v>143</v>
      </c>
      <c r="B249" s="109">
        <v>612.5</v>
      </c>
      <c r="C249" t="s">
        <v>42</v>
      </c>
    </row>
    <row r="250" spans="1:3" x14ac:dyDescent="0.45">
      <c r="A250" t="s">
        <v>258</v>
      </c>
      <c r="B250" s="109">
        <v>602.1</v>
      </c>
      <c r="C250" t="s">
        <v>42</v>
      </c>
    </row>
    <row r="251" spans="1:3" x14ac:dyDescent="0.45">
      <c r="A251" t="s">
        <v>240</v>
      </c>
      <c r="B251" s="109">
        <v>586</v>
      </c>
      <c r="C251" t="s">
        <v>42</v>
      </c>
    </row>
    <row r="252" spans="1:3" x14ac:dyDescent="0.45">
      <c r="A252" t="s">
        <v>59</v>
      </c>
      <c r="B252" s="109">
        <v>562.02</v>
      </c>
      <c r="C252" t="s">
        <v>42</v>
      </c>
    </row>
    <row r="253" spans="1:3" x14ac:dyDescent="0.45">
      <c r="A253" t="s">
        <v>136</v>
      </c>
      <c r="B253" s="109">
        <v>552.80999999999995</v>
      </c>
      <c r="C253" t="s">
        <v>42</v>
      </c>
    </row>
    <row r="254" spans="1:3" x14ac:dyDescent="0.45">
      <c r="A254" t="s">
        <v>156</v>
      </c>
      <c r="B254" s="109">
        <v>550.79999999999995</v>
      </c>
      <c r="C254" t="s">
        <v>42</v>
      </c>
    </row>
    <row r="255" spans="1:3" x14ac:dyDescent="0.45">
      <c r="A255" t="s">
        <v>167</v>
      </c>
      <c r="B255" s="109">
        <v>547.98</v>
      </c>
      <c r="C255" t="s">
        <v>42</v>
      </c>
    </row>
    <row r="256" spans="1:3" x14ac:dyDescent="0.45">
      <c r="A256" t="s">
        <v>91</v>
      </c>
      <c r="B256" s="109">
        <v>528.57000000000005</v>
      </c>
      <c r="C256" t="s">
        <v>42</v>
      </c>
    </row>
    <row r="257" spans="1:3" x14ac:dyDescent="0.45">
      <c r="A257" t="s">
        <v>274</v>
      </c>
      <c r="B257" s="109">
        <v>522.30999999999995</v>
      </c>
      <c r="C257" t="s">
        <v>42</v>
      </c>
    </row>
    <row r="258" spans="1:3" x14ac:dyDescent="0.45">
      <c r="A258" t="s">
        <v>277</v>
      </c>
      <c r="B258" s="109">
        <v>506</v>
      </c>
      <c r="C258" t="s">
        <v>42</v>
      </c>
    </row>
    <row r="259" spans="1:3" x14ac:dyDescent="0.45">
      <c r="A259" t="s">
        <v>61</v>
      </c>
      <c r="B259" s="109">
        <v>488.94</v>
      </c>
      <c r="C259" t="s">
        <v>42</v>
      </c>
    </row>
    <row r="260" spans="1:3" x14ac:dyDescent="0.45">
      <c r="A260" t="s">
        <v>119</v>
      </c>
      <c r="B260" s="109">
        <v>442.4</v>
      </c>
      <c r="C260" t="s">
        <v>42</v>
      </c>
    </row>
    <row r="261" spans="1:3" x14ac:dyDescent="0.45">
      <c r="A261" t="s">
        <v>255</v>
      </c>
      <c r="B261" s="109">
        <v>438.9</v>
      </c>
      <c r="C261" t="s">
        <v>42</v>
      </c>
    </row>
    <row r="262" spans="1:3" x14ac:dyDescent="0.45">
      <c r="A262" t="s">
        <v>257</v>
      </c>
      <c r="B262" s="109">
        <v>411.74</v>
      </c>
      <c r="C262" t="s">
        <v>42</v>
      </c>
    </row>
    <row r="263" spans="1:3" x14ac:dyDescent="0.45">
      <c r="A263" t="s">
        <v>107</v>
      </c>
      <c r="B263" s="109">
        <v>405.33</v>
      </c>
      <c r="C263" t="s">
        <v>42</v>
      </c>
    </row>
    <row r="264" spans="1:3" x14ac:dyDescent="0.45">
      <c r="A264" t="s">
        <v>299</v>
      </c>
      <c r="B264" s="109">
        <v>400</v>
      </c>
      <c r="C264" t="s">
        <v>42</v>
      </c>
    </row>
    <row r="265" spans="1:3" x14ac:dyDescent="0.45">
      <c r="A265" t="s">
        <v>249</v>
      </c>
      <c r="B265" s="109">
        <v>396</v>
      </c>
      <c r="C265" t="s">
        <v>42</v>
      </c>
    </row>
    <row r="266" spans="1:3" x14ac:dyDescent="0.45">
      <c r="A266" t="s">
        <v>293</v>
      </c>
      <c r="B266" s="109">
        <v>395</v>
      </c>
      <c r="C266" t="s">
        <v>42</v>
      </c>
    </row>
    <row r="267" spans="1:3" x14ac:dyDescent="0.45">
      <c r="A267" t="s">
        <v>80</v>
      </c>
      <c r="B267" s="109">
        <v>386.83</v>
      </c>
      <c r="C267" t="s">
        <v>42</v>
      </c>
    </row>
    <row r="268" spans="1:3" x14ac:dyDescent="0.45">
      <c r="A268" t="s">
        <v>154</v>
      </c>
      <c r="B268" s="109">
        <v>376.48</v>
      </c>
      <c r="C268" t="s">
        <v>42</v>
      </c>
    </row>
    <row r="269" spans="1:3" x14ac:dyDescent="0.45">
      <c r="A269" t="s">
        <v>282</v>
      </c>
      <c r="B269" s="109">
        <v>372.1</v>
      </c>
      <c r="C269" t="s">
        <v>42</v>
      </c>
    </row>
    <row r="270" spans="1:3" x14ac:dyDescent="0.45">
      <c r="A270" t="s">
        <v>285</v>
      </c>
      <c r="B270" s="109">
        <v>371.6</v>
      </c>
      <c r="C270" t="s">
        <v>42</v>
      </c>
    </row>
    <row r="271" spans="1:3" x14ac:dyDescent="0.45">
      <c r="A271" t="s">
        <v>115</v>
      </c>
      <c r="B271" s="109">
        <v>339.28</v>
      </c>
      <c r="C271" t="s">
        <v>42</v>
      </c>
    </row>
    <row r="272" spans="1:3" x14ac:dyDescent="0.45">
      <c r="A272" t="s">
        <v>144</v>
      </c>
      <c r="B272" s="109">
        <v>334.95</v>
      </c>
      <c r="C272" t="s">
        <v>42</v>
      </c>
    </row>
    <row r="273" spans="1:3" x14ac:dyDescent="0.45">
      <c r="A273" t="s">
        <v>375</v>
      </c>
      <c r="B273" s="109">
        <v>329.69</v>
      </c>
      <c r="C273" t="s">
        <v>42</v>
      </c>
    </row>
    <row r="274" spans="1:3" x14ac:dyDescent="0.45">
      <c r="A274" t="s">
        <v>295</v>
      </c>
      <c r="B274" s="109">
        <v>329</v>
      </c>
      <c r="C274" t="s">
        <v>42</v>
      </c>
    </row>
    <row r="275" spans="1:3" x14ac:dyDescent="0.45">
      <c r="A275" t="s">
        <v>101</v>
      </c>
      <c r="B275" s="109">
        <v>322.99</v>
      </c>
      <c r="C275" t="s">
        <v>42</v>
      </c>
    </row>
    <row r="276" spans="1:3" x14ac:dyDescent="0.45">
      <c r="A276" t="s">
        <v>271</v>
      </c>
      <c r="B276" s="109">
        <v>315</v>
      </c>
      <c r="C276" t="s">
        <v>42</v>
      </c>
    </row>
    <row r="277" spans="1:3" x14ac:dyDescent="0.45">
      <c r="A277" t="s">
        <v>339</v>
      </c>
      <c r="B277" s="109">
        <v>297</v>
      </c>
      <c r="C277" t="s">
        <v>42</v>
      </c>
    </row>
    <row r="278" spans="1:3" x14ac:dyDescent="0.45">
      <c r="A278" t="s">
        <v>347</v>
      </c>
      <c r="B278" s="109">
        <v>291.97000000000003</v>
      </c>
      <c r="C278" t="s">
        <v>42</v>
      </c>
    </row>
    <row r="279" spans="1:3" x14ac:dyDescent="0.45">
      <c r="A279" t="s">
        <v>146</v>
      </c>
      <c r="B279" s="109">
        <v>275</v>
      </c>
      <c r="C279" t="s">
        <v>42</v>
      </c>
    </row>
    <row r="280" spans="1:3" x14ac:dyDescent="0.45">
      <c r="A280" t="s">
        <v>220</v>
      </c>
      <c r="B280" s="109">
        <v>266.97000000000003</v>
      </c>
      <c r="C280" t="s">
        <v>42</v>
      </c>
    </row>
    <row r="281" spans="1:3" x14ac:dyDescent="0.45">
      <c r="A281" t="s">
        <v>160</v>
      </c>
      <c r="B281" s="109">
        <v>261.75</v>
      </c>
      <c r="C281" t="s">
        <v>42</v>
      </c>
    </row>
    <row r="282" spans="1:3" x14ac:dyDescent="0.45">
      <c r="A282" t="s">
        <v>338</v>
      </c>
      <c r="B282" s="109">
        <v>253</v>
      </c>
      <c r="C282" t="s">
        <v>42</v>
      </c>
    </row>
    <row r="283" spans="1:3" x14ac:dyDescent="0.45">
      <c r="A283" t="s">
        <v>263</v>
      </c>
      <c r="B283" s="109">
        <v>240</v>
      </c>
      <c r="C283" t="s">
        <v>42</v>
      </c>
    </row>
    <row r="284" spans="1:3" x14ac:dyDescent="0.45">
      <c r="A284" t="s">
        <v>106</v>
      </c>
      <c r="B284" s="109">
        <v>234.5</v>
      </c>
      <c r="C284" t="s">
        <v>42</v>
      </c>
    </row>
    <row r="285" spans="1:3" x14ac:dyDescent="0.45">
      <c r="A285" t="s">
        <v>137</v>
      </c>
      <c r="B285" s="109">
        <v>226.14</v>
      </c>
      <c r="C285" t="s">
        <v>42</v>
      </c>
    </row>
    <row r="286" spans="1:3" x14ac:dyDescent="0.45">
      <c r="A286" t="s">
        <v>223</v>
      </c>
      <c r="B286" s="109">
        <v>218.93</v>
      </c>
      <c r="C286" t="s">
        <v>42</v>
      </c>
    </row>
    <row r="287" spans="1:3" x14ac:dyDescent="0.45">
      <c r="A287" t="s">
        <v>321</v>
      </c>
      <c r="B287" s="109">
        <v>213.33</v>
      </c>
      <c r="C287" t="s">
        <v>42</v>
      </c>
    </row>
    <row r="288" spans="1:3" x14ac:dyDescent="0.45">
      <c r="A288" t="s">
        <v>85</v>
      </c>
      <c r="B288" s="109">
        <v>212.56</v>
      </c>
      <c r="C288" t="s">
        <v>42</v>
      </c>
    </row>
    <row r="289" spans="1:3" x14ac:dyDescent="0.45">
      <c r="A289" t="s">
        <v>239</v>
      </c>
      <c r="B289" s="109">
        <v>196.65</v>
      </c>
      <c r="C289" t="s">
        <v>42</v>
      </c>
    </row>
    <row r="290" spans="1:3" x14ac:dyDescent="0.45">
      <c r="A290" t="s">
        <v>99</v>
      </c>
      <c r="B290" s="109">
        <v>182.07</v>
      </c>
      <c r="C290" t="s">
        <v>42</v>
      </c>
    </row>
    <row r="291" spans="1:3" x14ac:dyDescent="0.45">
      <c r="A291" t="s">
        <v>281</v>
      </c>
      <c r="B291" s="109">
        <v>181.86</v>
      </c>
      <c r="C291" t="s">
        <v>42</v>
      </c>
    </row>
    <row r="292" spans="1:3" x14ac:dyDescent="0.45">
      <c r="A292" t="s">
        <v>225</v>
      </c>
      <c r="B292" s="109">
        <v>175</v>
      </c>
      <c r="C292" t="s">
        <v>42</v>
      </c>
    </row>
    <row r="293" spans="1:3" x14ac:dyDescent="0.45">
      <c r="A293" t="s">
        <v>311</v>
      </c>
      <c r="B293" s="109">
        <v>160</v>
      </c>
      <c r="C293" t="s">
        <v>42</v>
      </c>
    </row>
    <row r="294" spans="1:3" x14ac:dyDescent="0.45">
      <c r="A294" t="s">
        <v>246</v>
      </c>
      <c r="B294" s="109">
        <v>158.4</v>
      </c>
      <c r="C294" t="s">
        <v>42</v>
      </c>
    </row>
    <row r="295" spans="1:3" x14ac:dyDescent="0.45">
      <c r="A295" t="s">
        <v>369</v>
      </c>
      <c r="B295" s="109">
        <v>149</v>
      </c>
      <c r="C295" t="s">
        <v>42</v>
      </c>
    </row>
    <row r="296" spans="1:3" x14ac:dyDescent="0.45">
      <c r="A296" t="s">
        <v>336</v>
      </c>
      <c r="B296" s="109">
        <v>141.9</v>
      </c>
      <c r="C296" t="s">
        <v>42</v>
      </c>
    </row>
    <row r="297" spans="1:3" x14ac:dyDescent="0.45">
      <c r="A297" t="s">
        <v>228</v>
      </c>
      <c r="B297" s="109">
        <v>141.80000000000001</v>
      </c>
      <c r="C297" t="s">
        <v>42</v>
      </c>
    </row>
    <row r="298" spans="1:3" x14ac:dyDescent="0.45">
      <c r="A298" t="s">
        <v>252</v>
      </c>
      <c r="B298" s="109">
        <v>139.94</v>
      </c>
      <c r="C298" t="s">
        <v>42</v>
      </c>
    </row>
    <row r="299" spans="1:3" x14ac:dyDescent="0.45">
      <c r="A299" t="s">
        <v>253</v>
      </c>
      <c r="B299" s="109">
        <v>129</v>
      </c>
      <c r="C299" t="s">
        <v>42</v>
      </c>
    </row>
    <row r="300" spans="1:3" x14ac:dyDescent="0.45">
      <c r="A300" t="s">
        <v>327</v>
      </c>
      <c r="B300" s="109">
        <v>125.5</v>
      </c>
      <c r="C300" t="s">
        <v>42</v>
      </c>
    </row>
    <row r="301" spans="1:3" x14ac:dyDescent="0.45">
      <c r="A301" t="s">
        <v>260</v>
      </c>
      <c r="B301" s="109">
        <v>123.02</v>
      </c>
      <c r="C301" t="s">
        <v>42</v>
      </c>
    </row>
    <row r="302" spans="1:3" x14ac:dyDescent="0.45">
      <c r="A302" t="s">
        <v>224</v>
      </c>
      <c r="B302" s="109">
        <v>115.53</v>
      </c>
      <c r="C302" t="s">
        <v>42</v>
      </c>
    </row>
    <row r="303" spans="1:3" x14ac:dyDescent="0.45">
      <c r="A303" t="s">
        <v>135</v>
      </c>
      <c r="B303" s="109">
        <v>114.11</v>
      </c>
      <c r="C303" t="s">
        <v>42</v>
      </c>
    </row>
    <row r="304" spans="1:3" x14ac:dyDescent="0.45">
      <c r="A304" t="s">
        <v>365</v>
      </c>
      <c r="B304" s="109">
        <v>108.5</v>
      </c>
      <c r="C304" t="s">
        <v>42</v>
      </c>
    </row>
    <row r="305" spans="1:3" x14ac:dyDescent="0.45">
      <c r="A305" t="s">
        <v>275</v>
      </c>
      <c r="B305" s="109">
        <v>104</v>
      </c>
      <c r="C305" t="s">
        <v>42</v>
      </c>
    </row>
    <row r="306" spans="1:3" x14ac:dyDescent="0.45">
      <c r="A306" t="s">
        <v>331</v>
      </c>
      <c r="B306" s="109">
        <v>103</v>
      </c>
      <c r="C306" t="s">
        <v>42</v>
      </c>
    </row>
    <row r="307" spans="1:3" x14ac:dyDescent="0.45">
      <c r="A307" t="s">
        <v>297</v>
      </c>
      <c r="B307" s="109">
        <v>99</v>
      </c>
      <c r="C307" t="s">
        <v>42</v>
      </c>
    </row>
    <row r="308" spans="1:3" x14ac:dyDescent="0.45">
      <c r="A308" t="s">
        <v>98</v>
      </c>
      <c r="B308" s="109">
        <v>98.14</v>
      </c>
      <c r="C308" t="s">
        <v>42</v>
      </c>
    </row>
    <row r="309" spans="1:3" x14ac:dyDescent="0.45">
      <c r="A309" t="s">
        <v>237</v>
      </c>
      <c r="B309" s="109">
        <v>90.87</v>
      </c>
      <c r="C309" t="s">
        <v>42</v>
      </c>
    </row>
    <row r="310" spans="1:3" x14ac:dyDescent="0.45">
      <c r="A310" t="s">
        <v>356</v>
      </c>
      <c r="B310" s="109">
        <v>90.73</v>
      </c>
      <c r="C310" t="s">
        <v>42</v>
      </c>
    </row>
    <row r="311" spans="1:3" x14ac:dyDescent="0.45">
      <c r="A311" t="s">
        <v>309</v>
      </c>
      <c r="B311" s="109">
        <v>89.29</v>
      </c>
      <c r="C311" t="s">
        <v>42</v>
      </c>
    </row>
    <row r="312" spans="1:3" x14ac:dyDescent="0.45">
      <c r="A312" t="s">
        <v>242</v>
      </c>
      <c r="B312" s="109">
        <v>70.849999999999994</v>
      </c>
      <c r="C312" t="s">
        <v>42</v>
      </c>
    </row>
    <row r="313" spans="1:3" x14ac:dyDescent="0.45">
      <c r="A313" t="s">
        <v>308</v>
      </c>
      <c r="B313" s="109">
        <v>65</v>
      </c>
      <c r="C313" t="s">
        <v>42</v>
      </c>
    </row>
    <row r="314" spans="1:3" x14ac:dyDescent="0.45">
      <c r="A314" t="s">
        <v>236</v>
      </c>
      <c r="B314" s="109">
        <v>59.01</v>
      </c>
      <c r="C314" t="s">
        <v>42</v>
      </c>
    </row>
    <row r="315" spans="1:3" x14ac:dyDescent="0.45">
      <c r="A315" t="s">
        <v>304</v>
      </c>
      <c r="B315" s="109">
        <v>58.94</v>
      </c>
      <c r="C315" t="s">
        <v>42</v>
      </c>
    </row>
    <row r="316" spans="1:3" x14ac:dyDescent="0.45">
      <c r="A316" t="s">
        <v>128</v>
      </c>
      <c r="B316" s="109">
        <v>50.86</v>
      </c>
      <c r="C316" t="s">
        <v>42</v>
      </c>
    </row>
    <row r="317" spans="1:3" x14ac:dyDescent="0.45">
      <c r="A317" t="s">
        <v>133</v>
      </c>
      <c r="B317" s="109">
        <v>46.61</v>
      </c>
      <c r="C317" t="s">
        <v>42</v>
      </c>
    </row>
    <row r="318" spans="1:3" x14ac:dyDescent="0.45">
      <c r="A318" t="s">
        <v>132</v>
      </c>
      <c r="B318" s="109">
        <v>39.94</v>
      </c>
      <c r="C318" t="s">
        <v>42</v>
      </c>
    </row>
    <row r="319" spans="1:3" x14ac:dyDescent="0.45">
      <c r="A319" t="s">
        <v>245</v>
      </c>
      <c r="B319" s="109">
        <v>36</v>
      </c>
      <c r="C319" t="s">
        <v>42</v>
      </c>
    </row>
    <row r="320" spans="1:3" x14ac:dyDescent="0.45">
      <c r="A320" t="s">
        <v>357</v>
      </c>
      <c r="B320" s="109">
        <v>33.74</v>
      </c>
      <c r="C320" t="s">
        <v>42</v>
      </c>
    </row>
    <row r="321" spans="1:3" x14ac:dyDescent="0.45">
      <c r="A321" t="s">
        <v>244</v>
      </c>
      <c r="B321" s="109">
        <v>30</v>
      </c>
      <c r="C321" t="s">
        <v>42</v>
      </c>
    </row>
    <row r="322" spans="1:3" x14ac:dyDescent="0.45">
      <c r="A322" t="s">
        <v>379</v>
      </c>
      <c r="B322" s="109">
        <v>26.72</v>
      </c>
      <c r="C322" t="s">
        <v>42</v>
      </c>
    </row>
    <row r="323" spans="1:3" x14ac:dyDescent="0.45">
      <c r="A323" t="s">
        <v>235</v>
      </c>
      <c r="B323" s="109">
        <v>15.14</v>
      </c>
      <c r="C323" t="s">
        <v>42</v>
      </c>
    </row>
    <row r="324" spans="1:3" x14ac:dyDescent="0.45">
      <c r="A324" t="s">
        <v>307</v>
      </c>
      <c r="B324" s="109">
        <v>14.23</v>
      </c>
      <c r="C324" t="s">
        <v>42</v>
      </c>
    </row>
    <row r="325" spans="1:3" x14ac:dyDescent="0.45">
      <c r="A325" t="s">
        <v>124</v>
      </c>
      <c r="B325" s="109">
        <v>13.2</v>
      </c>
      <c r="C325" t="s">
        <v>42</v>
      </c>
    </row>
    <row r="326" spans="1:3" x14ac:dyDescent="0.45">
      <c r="A326" t="s">
        <v>231</v>
      </c>
      <c r="B326" s="109">
        <v>8.94</v>
      </c>
      <c r="C326" t="s">
        <v>42</v>
      </c>
    </row>
    <row r="327" spans="1:3" x14ac:dyDescent="0.45">
      <c r="A327" t="s">
        <v>305</v>
      </c>
      <c r="B327" s="109">
        <v>8.94</v>
      </c>
      <c r="C327" t="s">
        <v>42</v>
      </c>
    </row>
    <row r="328" spans="1:3" x14ac:dyDescent="0.45">
      <c r="A328" t="s">
        <v>230</v>
      </c>
      <c r="B328" s="109">
        <v>8.94</v>
      </c>
      <c r="C328" t="s">
        <v>42</v>
      </c>
    </row>
    <row r="329" spans="1:3" x14ac:dyDescent="0.45">
      <c r="A329" t="s">
        <v>324</v>
      </c>
      <c r="B329" s="109">
        <v>8.94</v>
      </c>
      <c r="C329" t="s">
        <v>42</v>
      </c>
    </row>
    <row r="330" spans="1:3" x14ac:dyDescent="0.45">
      <c r="A330" t="s">
        <v>370</v>
      </c>
      <c r="B330" s="109">
        <v>8.94</v>
      </c>
      <c r="C330" t="s">
        <v>42</v>
      </c>
    </row>
    <row r="331" spans="1:3" x14ac:dyDescent="0.45">
      <c r="A331" t="s">
        <v>69</v>
      </c>
      <c r="B331" s="109">
        <v>8.94</v>
      </c>
      <c r="C331" t="s">
        <v>42</v>
      </c>
    </row>
    <row r="332" spans="1:3" x14ac:dyDescent="0.45">
      <c r="A332" t="s">
        <v>367</v>
      </c>
      <c r="B332" s="109">
        <v>6.67</v>
      </c>
      <c r="C332" t="s">
        <v>42</v>
      </c>
    </row>
    <row r="333" spans="1:3" x14ac:dyDescent="0.45">
      <c r="A333" t="s">
        <v>334</v>
      </c>
      <c r="B333" s="109">
        <v>-26.25</v>
      </c>
      <c r="C333" t="s">
        <v>42</v>
      </c>
    </row>
    <row r="334" spans="1:3" x14ac:dyDescent="0.45">
      <c r="A334" t="s">
        <v>280</v>
      </c>
      <c r="B334" s="109">
        <v>134513.41</v>
      </c>
      <c r="C334" t="s">
        <v>215</v>
      </c>
    </row>
    <row r="335" spans="1:3" x14ac:dyDescent="0.45">
      <c r="A335" t="s">
        <v>94</v>
      </c>
      <c r="B335" s="109">
        <v>115178</v>
      </c>
      <c r="C335" t="s">
        <v>215</v>
      </c>
    </row>
    <row r="336" spans="1:3" x14ac:dyDescent="0.45">
      <c r="A336" t="s">
        <v>164</v>
      </c>
      <c r="B336" s="109">
        <v>95103.42</v>
      </c>
      <c r="C336" t="s">
        <v>215</v>
      </c>
    </row>
    <row r="337" spans="1:3" x14ac:dyDescent="0.45">
      <c r="A337" t="s">
        <v>139</v>
      </c>
      <c r="B337" s="109">
        <v>88403.13</v>
      </c>
      <c r="C337" t="s">
        <v>215</v>
      </c>
    </row>
    <row r="338" spans="1:3" x14ac:dyDescent="0.45">
      <c r="A338" t="s">
        <v>74</v>
      </c>
      <c r="B338" s="109">
        <v>86200.99</v>
      </c>
      <c r="C338" t="s">
        <v>215</v>
      </c>
    </row>
    <row r="339" spans="1:3" x14ac:dyDescent="0.45">
      <c r="A339" t="s">
        <v>116</v>
      </c>
      <c r="B339" s="109">
        <v>83001.87</v>
      </c>
      <c r="C339" t="s">
        <v>215</v>
      </c>
    </row>
    <row r="340" spans="1:3" x14ac:dyDescent="0.45">
      <c r="A340" t="s">
        <v>240</v>
      </c>
      <c r="B340" s="109">
        <v>81983.990000000005</v>
      </c>
      <c r="C340" t="s">
        <v>215</v>
      </c>
    </row>
    <row r="341" spans="1:3" x14ac:dyDescent="0.45">
      <c r="A341" t="s">
        <v>113</v>
      </c>
      <c r="B341" s="109">
        <v>52502.83</v>
      </c>
      <c r="C341" t="s">
        <v>215</v>
      </c>
    </row>
    <row r="342" spans="1:3" x14ac:dyDescent="0.45">
      <c r="A342" t="s">
        <v>104</v>
      </c>
      <c r="B342" s="109">
        <v>51103.06</v>
      </c>
      <c r="C342" t="s">
        <v>215</v>
      </c>
    </row>
    <row r="343" spans="1:3" x14ac:dyDescent="0.45">
      <c r="A343" t="s">
        <v>79</v>
      </c>
      <c r="B343" s="109">
        <v>49338.559999999998</v>
      </c>
      <c r="C343" t="s">
        <v>215</v>
      </c>
    </row>
    <row r="344" spans="1:3" x14ac:dyDescent="0.45">
      <c r="A344" t="s">
        <v>102</v>
      </c>
      <c r="B344" s="109">
        <v>39040.949999999997</v>
      </c>
      <c r="C344" t="s">
        <v>215</v>
      </c>
    </row>
    <row r="345" spans="1:3" x14ac:dyDescent="0.45">
      <c r="A345" t="s">
        <v>163</v>
      </c>
      <c r="B345" s="109">
        <v>35484</v>
      </c>
      <c r="C345" t="s">
        <v>215</v>
      </c>
    </row>
    <row r="346" spans="1:3" x14ac:dyDescent="0.45">
      <c r="A346" t="s">
        <v>165</v>
      </c>
      <c r="B346" s="109">
        <v>31590</v>
      </c>
      <c r="C346" t="s">
        <v>215</v>
      </c>
    </row>
    <row r="347" spans="1:3" x14ac:dyDescent="0.45">
      <c r="A347" t="s">
        <v>108</v>
      </c>
      <c r="B347" s="109">
        <v>24251.75</v>
      </c>
      <c r="C347" t="s">
        <v>215</v>
      </c>
    </row>
    <row r="348" spans="1:3" x14ac:dyDescent="0.45">
      <c r="A348" t="s">
        <v>73</v>
      </c>
      <c r="B348" s="109">
        <v>23351.94</v>
      </c>
      <c r="C348" t="s">
        <v>215</v>
      </c>
    </row>
    <row r="349" spans="1:3" x14ac:dyDescent="0.45">
      <c r="A349" t="s">
        <v>121</v>
      </c>
      <c r="B349" s="109">
        <v>19745.55</v>
      </c>
      <c r="C349" t="s">
        <v>215</v>
      </c>
    </row>
    <row r="350" spans="1:3" x14ac:dyDescent="0.45">
      <c r="A350" t="s">
        <v>354</v>
      </c>
      <c r="B350" s="109">
        <v>19621.830000000002</v>
      </c>
      <c r="C350" t="s">
        <v>215</v>
      </c>
    </row>
    <row r="351" spans="1:3" x14ac:dyDescent="0.45">
      <c r="A351" t="s">
        <v>261</v>
      </c>
      <c r="B351" s="109">
        <v>17895.189999999999</v>
      </c>
      <c r="C351" t="s">
        <v>215</v>
      </c>
    </row>
    <row r="352" spans="1:3" x14ac:dyDescent="0.45">
      <c r="A352" t="s">
        <v>99</v>
      </c>
      <c r="B352" s="109">
        <v>17632.7</v>
      </c>
      <c r="C352" t="s">
        <v>215</v>
      </c>
    </row>
    <row r="353" spans="1:3" x14ac:dyDescent="0.45">
      <c r="A353" t="s">
        <v>138</v>
      </c>
      <c r="B353" s="109">
        <v>16671.88</v>
      </c>
      <c r="C353" t="s">
        <v>215</v>
      </c>
    </row>
    <row r="354" spans="1:3" x14ac:dyDescent="0.45">
      <c r="A354" t="s">
        <v>111</v>
      </c>
      <c r="B354" s="109">
        <v>16331.96</v>
      </c>
      <c r="C354" t="s">
        <v>215</v>
      </c>
    </row>
    <row r="355" spans="1:3" x14ac:dyDescent="0.45">
      <c r="A355" t="s">
        <v>257</v>
      </c>
      <c r="B355" s="109">
        <v>15000</v>
      </c>
      <c r="C355" t="s">
        <v>215</v>
      </c>
    </row>
    <row r="356" spans="1:3" x14ac:dyDescent="0.45">
      <c r="A356" t="s">
        <v>166</v>
      </c>
      <c r="B356" s="109">
        <v>13547.04</v>
      </c>
      <c r="C356" t="s">
        <v>215</v>
      </c>
    </row>
    <row r="357" spans="1:3" x14ac:dyDescent="0.45">
      <c r="A357" t="s">
        <v>64</v>
      </c>
      <c r="B357" s="109">
        <v>12575.83</v>
      </c>
      <c r="C357" t="s">
        <v>215</v>
      </c>
    </row>
    <row r="358" spans="1:3" x14ac:dyDescent="0.45">
      <c r="A358" t="s">
        <v>89</v>
      </c>
      <c r="B358" s="109">
        <v>12478.5</v>
      </c>
      <c r="C358" t="s">
        <v>215</v>
      </c>
    </row>
    <row r="359" spans="1:3" x14ac:dyDescent="0.45">
      <c r="A359" t="s">
        <v>117</v>
      </c>
      <c r="B359" s="109">
        <v>11860.56</v>
      </c>
      <c r="C359" t="s">
        <v>215</v>
      </c>
    </row>
    <row r="360" spans="1:3" x14ac:dyDescent="0.45">
      <c r="A360" t="s">
        <v>125</v>
      </c>
      <c r="B360" s="109">
        <v>11763.45</v>
      </c>
      <c r="C360" t="s">
        <v>215</v>
      </c>
    </row>
    <row r="361" spans="1:3" x14ac:dyDescent="0.45">
      <c r="A361" t="s">
        <v>262</v>
      </c>
      <c r="B361" s="109">
        <v>11201.99</v>
      </c>
      <c r="C361" t="s">
        <v>215</v>
      </c>
    </row>
    <row r="362" spans="1:3" x14ac:dyDescent="0.45">
      <c r="A362" t="s">
        <v>335</v>
      </c>
      <c r="B362" s="109">
        <v>10854.63</v>
      </c>
      <c r="C362" t="s">
        <v>215</v>
      </c>
    </row>
    <row r="363" spans="1:3" x14ac:dyDescent="0.45">
      <c r="A363" t="s">
        <v>245</v>
      </c>
      <c r="B363" s="109">
        <v>10611</v>
      </c>
      <c r="C363" t="s">
        <v>215</v>
      </c>
    </row>
    <row r="364" spans="1:3" x14ac:dyDescent="0.45">
      <c r="A364" t="s">
        <v>259</v>
      </c>
      <c r="B364" s="109">
        <v>10552.81</v>
      </c>
      <c r="C364" t="s">
        <v>215</v>
      </c>
    </row>
    <row r="365" spans="1:3" x14ac:dyDescent="0.45">
      <c r="A365" t="s">
        <v>63</v>
      </c>
      <c r="B365" s="109">
        <v>10292.450000000001</v>
      </c>
      <c r="C365" t="s">
        <v>215</v>
      </c>
    </row>
    <row r="366" spans="1:3" x14ac:dyDescent="0.45">
      <c r="A366" t="s">
        <v>71</v>
      </c>
      <c r="B366" s="109">
        <v>10000</v>
      </c>
      <c r="C366" t="s">
        <v>215</v>
      </c>
    </row>
    <row r="367" spans="1:3" x14ac:dyDescent="0.45">
      <c r="A367" t="s">
        <v>118</v>
      </c>
      <c r="B367" s="109">
        <v>9822.17</v>
      </c>
      <c r="C367" t="s">
        <v>215</v>
      </c>
    </row>
    <row r="368" spans="1:3" x14ac:dyDescent="0.45">
      <c r="A368" t="s">
        <v>237</v>
      </c>
      <c r="B368" s="109">
        <v>9807.07</v>
      </c>
      <c r="C368" t="s">
        <v>215</v>
      </c>
    </row>
    <row r="369" spans="1:3" x14ac:dyDescent="0.45">
      <c r="A369" t="s">
        <v>77</v>
      </c>
      <c r="B369" s="109">
        <v>9558.5</v>
      </c>
      <c r="C369" t="s">
        <v>215</v>
      </c>
    </row>
    <row r="370" spans="1:3" x14ac:dyDescent="0.45">
      <c r="A370" t="s">
        <v>112</v>
      </c>
      <c r="B370" s="109">
        <v>8743.9699999999993</v>
      </c>
      <c r="C370" t="s">
        <v>215</v>
      </c>
    </row>
    <row r="371" spans="1:3" x14ac:dyDescent="0.45">
      <c r="A371" t="s">
        <v>98</v>
      </c>
      <c r="B371" s="109">
        <v>7841.31</v>
      </c>
      <c r="C371" t="s">
        <v>215</v>
      </c>
    </row>
    <row r="372" spans="1:3" x14ac:dyDescent="0.45">
      <c r="A372" t="s">
        <v>122</v>
      </c>
      <c r="B372" s="109">
        <v>7804.42</v>
      </c>
      <c r="C372" t="s">
        <v>215</v>
      </c>
    </row>
    <row r="373" spans="1:3" x14ac:dyDescent="0.45">
      <c r="A373" t="s">
        <v>67</v>
      </c>
      <c r="B373" s="109">
        <v>7563</v>
      </c>
      <c r="C373" t="s">
        <v>215</v>
      </c>
    </row>
    <row r="374" spans="1:3" x14ac:dyDescent="0.45">
      <c r="A374" t="s">
        <v>153</v>
      </c>
      <c r="B374" s="109">
        <v>6893.13</v>
      </c>
      <c r="C374" t="s">
        <v>215</v>
      </c>
    </row>
    <row r="375" spans="1:3" x14ac:dyDescent="0.45">
      <c r="A375" t="s">
        <v>123</v>
      </c>
      <c r="B375" s="109">
        <v>6499.32</v>
      </c>
      <c r="C375" t="s">
        <v>215</v>
      </c>
    </row>
    <row r="376" spans="1:3" x14ac:dyDescent="0.45">
      <c r="A376" t="s">
        <v>149</v>
      </c>
      <c r="B376" s="109">
        <v>6269.57</v>
      </c>
      <c r="C376" t="s">
        <v>215</v>
      </c>
    </row>
    <row r="377" spans="1:3" x14ac:dyDescent="0.45">
      <c r="A377" t="s">
        <v>286</v>
      </c>
      <c r="B377" s="109">
        <v>6260</v>
      </c>
      <c r="C377" t="s">
        <v>215</v>
      </c>
    </row>
    <row r="378" spans="1:3" x14ac:dyDescent="0.45">
      <c r="A378" t="s">
        <v>222</v>
      </c>
      <c r="B378" s="109">
        <v>6230.09</v>
      </c>
      <c r="C378" t="s">
        <v>215</v>
      </c>
    </row>
    <row r="379" spans="1:3" x14ac:dyDescent="0.45">
      <c r="A379" t="s">
        <v>150</v>
      </c>
      <c r="B379" s="109">
        <v>6152.6</v>
      </c>
      <c r="C379" t="s">
        <v>215</v>
      </c>
    </row>
    <row r="380" spans="1:3" x14ac:dyDescent="0.45">
      <c r="A380" t="s">
        <v>337</v>
      </c>
      <c r="B380" s="109">
        <v>6131.66</v>
      </c>
      <c r="C380" t="s">
        <v>215</v>
      </c>
    </row>
    <row r="381" spans="1:3" x14ac:dyDescent="0.45">
      <c r="A381" t="s">
        <v>87</v>
      </c>
      <c r="B381" s="109">
        <v>6008.94</v>
      </c>
      <c r="C381" t="s">
        <v>215</v>
      </c>
    </row>
    <row r="382" spans="1:3" x14ac:dyDescent="0.45">
      <c r="A382" t="s">
        <v>221</v>
      </c>
      <c r="B382" s="109">
        <v>5995</v>
      </c>
      <c r="C382" t="s">
        <v>215</v>
      </c>
    </row>
    <row r="383" spans="1:3" x14ac:dyDescent="0.45">
      <c r="A383" t="s">
        <v>279</v>
      </c>
      <c r="B383" s="109">
        <v>5877.92</v>
      </c>
      <c r="C383" t="s">
        <v>215</v>
      </c>
    </row>
    <row r="384" spans="1:3" x14ac:dyDescent="0.45">
      <c r="A384" t="s">
        <v>62</v>
      </c>
      <c r="B384" s="109">
        <v>5848.17</v>
      </c>
      <c r="C384" t="s">
        <v>215</v>
      </c>
    </row>
    <row r="385" spans="1:3" x14ac:dyDescent="0.45">
      <c r="A385" t="s">
        <v>130</v>
      </c>
      <c r="B385" s="109">
        <v>5608</v>
      </c>
      <c r="C385" t="s">
        <v>215</v>
      </c>
    </row>
    <row r="386" spans="1:3" x14ac:dyDescent="0.45">
      <c r="A386" t="s">
        <v>60</v>
      </c>
      <c r="B386" s="109">
        <v>5571.31</v>
      </c>
      <c r="C386" t="s">
        <v>215</v>
      </c>
    </row>
    <row r="387" spans="1:3" x14ac:dyDescent="0.45">
      <c r="A387" t="s">
        <v>227</v>
      </c>
      <c r="B387" s="109">
        <v>5492.15</v>
      </c>
      <c r="C387" t="s">
        <v>215</v>
      </c>
    </row>
    <row r="388" spans="1:3" x14ac:dyDescent="0.45">
      <c r="A388" t="s">
        <v>131</v>
      </c>
      <c r="B388" s="109">
        <v>5178.2700000000004</v>
      </c>
      <c r="C388" t="s">
        <v>215</v>
      </c>
    </row>
    <row r="389" spans="1:3" x14ac:dyDescent="0.45">
      <c r="A389" t="s">
        <v>285</v>
      </c>
      <c r="B389" s="109">
        <v>5174.4399999999996</v>
      </c>
      <c r="C389" t="s">
        <v>215</v>
      </c>
    </row>
    <row r="390" spans="1:3" x14ac:dyDescent="0.45">
      <c r="A390" t="s">
        <v>344</v>
      </c>
      <c r="B390" s="109">
        <v>4706.54</v>
      </c>
      <c r="C390" t="s">
        <v>215</v>
      </c>
    </row>
    <row r="391" spans="1:3" x14ac:dyDescent="0.45">
      <c r="A391" t="s">
        <v>238</v>
      </c>
      <c r="B391" s="109">
        <v>4125</v>
      </c>
      <c r="C391" t="s">
        <v>215</v>
      </c>
    </row>
    <row r="392" spans="1:3" x14ac:dyDescent="0.45">
      <c r="A392" t="s">
        <v>92</v>
      </c>
      <c r="B392" s="109">
        <v>4050</v>
      </c>
      <c r="C392" t="s">
        <v>215</v>
      </c>
    </row>
    <row r="393" spans="1:3" x14ac:dyDescent="0.45">
      <c r="A393" t="s">
        <v>61</v>
      </c>
      <c r="B393" s="109">
        <v>3930.54</v>
      </c>
      <c r="C393" t="s">
        <v>215</v>
      </c>
    </row>
    <row r="394" spans="1:3" x14ac:dyDescent="0.45">
      <c r="A394" t="s">
        <v>76</v>
      </c>
      <c r="B394" s="109">
        <v>3624.35</v>
      </c>
      <c r="C394" t="s">
        <v>215</v>
      </c>
    </row>
    <row r="395" spans="1:3" x14ac:dyDescent="0.45">
      <c r="A395" t="s">
        <v>93</v>
      </c>
      <c r="B395" s="109">
        <v>3605</v>
      </c>
      <c r="C395" t="s">
        <v>215</v>
      </c>
    </row>
    <row r="396" spans="1:3" x14ac:dyDescent="0.45">
      <c r="A396" t="s">
        <v>107</v>
      </c>
      <c r="B396" s="109">
        <v>3555.77</v>
      </c>
      <c r="C396" t="s">
        <v>215</v>
      </c>
    </row>
    <row r="397" spans="1:3" x14ac:dyDescent="0.45">
      <c r="A397" t="s">
        <v>358</v>
      </c>
      <c r="B397" s="109">
        <v>3338.47</v>
      </c>
      <c r="C397" t="s">
        <v>215</v>
      </c>
    </row>
    <row r="398" spans="1:3" x14ac:dyDescent="0.45">
      <c r="A398" t="s">
        <v>162</v>
      </c>
      <c r="B398" s="109">
        <v>3327.41</v>
      </c>
      <c r="C398" t="s">
        <v>215</v>
      </c>
    </row>
    <row r="399" spans="1:3" x14ac:dyDescent="0.45">
      <c r="A399" t="s">
        <v>82</v>
      </c>
      <c r="B399" s="109">
        <v>3317.68</v>
      </c>
      <c r="C399" t="s">
        <v>215</v>
      </c>
    </row>
    <row r="400" spans="1:3" x14ac:dyDescent="0.45">
      <c r="A400" t="s">
        <v>86</v>
      </c>
      <c r="B400" s="109">
        <v>3283.01</v>
      </c>
      <c r="C400" t="s">
        <v>215</v>
      </c>
    </row>
    <row r="401" spans="1:3" x14ac:dyDescent="0.45">
      <c r="A401" t="s">
        <v>253</v>
      </c>
      <c r="B401" s="109">
        <v>3083.2</v>
      </c>
      <c r="C401" t="s">
        <v>215</v>
      </c>
    </row>
    <row r="402" spans="1:3" x14ac:dyDescent="0.45">
      <c r="A402" t="s">
        <v>236</v>
      </c>
      <c r="B402" s="109">
        <v>3000</v>
      </c>
      <c r="C402" t="s">
        <v>215</v>
      </c>
    </row>
    <row r="403" spans="1:3" x14ac:dyDescent="0.45">
      <c r="A403" t="s">
        <v>243</v>
      </c>
      <c r="B403" s="109">
        <v>2925</v>
      </c>
      <c r="C403" t="s">
        <v>215</v>
      </c>
    </row>
    <row r="404" spans="1:3" x14ac:dyDescent="0.45">
      <c r="A404" t="s">
        <v>114</v>
      </c>
      <c r="B404" s="109">
        <v>2640</v>
      </c>
      <c r="C404" t="s">
        <v>215</v>
      </c>
    </row>
    <row r="405" spans="1:3" x14ac:dyDescent="0.45">
      <c r="A405" t="s">
        <v>126</v>
      </c>
      <c r="B405" s="109">
        <v>2590.75</v>
      </c>
      <c r="C405" t="s">
        <v>215</v>
      </c>
    </row>
    <row r="406" spans="1:3" x14ac:dyDescent="0.45">
      <c r="A406" t="s">
        <v>72</v>
      </c>
      <c r="B406" s="109">
        <v>2555.17</v>
      </c>
      <c r="C406" t="s">
        <v>215</v>
      </c>
    </row>
    <row r="407" spans="1:3" x14ac:dyDescent="0.45">
      <c r="A407" t="s">
        <v>146</v>
      </c>
      <c r="B407" s="109">
        <v>2546.23</v>
      </c>
      <c r="C407" t="s">
        <v>215</v>
      </c>
    </row>
    <row r="408" spans="1:3" x14ac:dyDescent="0.45">
      <c r="A408" t="s">
        <v>311</v>
      </c>
      <c r="B408" s="109">
        <v>2463.92</v>
      </c>
      <c r="C408" t="s">
        <v>215</v>
      </c>
    </row>
    <row r="409" spans="1:3" x14ac:dyDescent="0.45">
      <c r="A409" t="s">
        <v>282</v>
      </c>
      <c r="B409" s="109">
        <v>2346</v>
      </c>
      <c r="C409" t="s">
        <v>215</v>
      </c>
    </row>
    <row r="410" spans="1:3" x14ac:dyDescent="0.45">
      <c r="A410" t="s">
        <v>66</v>
      </c>
      <c r="B410" s="109">
        <v>2270.4</v>
      </c>
      <c r="C410" t="s">
        <v>215</v>
      </c>
    </row>
    <row r="411" spans="1:3" x14ac:dyDescent="0.45">
      <c r="A411" t="s">
        <v>80</v>
      </c>
      <c r="B411" s="109">
        <v>2221.29</v>
      </c>
      <c r="C411" t="s">
        <v>215</v>
      </c>
    </row>
    <row r="412" spans="1:3" x14ac:dyDescent="0.45">
      <c r="A412" t="s">
        <v>296</v>
      </c>
      <c r="B412" s="109">
        <v>2167.06</v>
      </c>
      <c r="C412" t="s">
        <v>215</v>
      </c>
    </row>
    <row r="413" spans="1:3" x14ac:dyDescent="0.45">
      <c r="A413" t="s">
        <v>226</v>
      </c>
      <c r="B413" s="109">
        <v>2036.92</v>
      </c>
      <c r="C413" t="s">
        <v>215</v>
      </c>
    </row>
    <row r="414" spans="1:3" x14ac:dyDescent="0.45">
      <c r="A414" t="s">
        <v>225</v>
      </c>
      <c r="B414" s="109">
        <v>2016.38</v>
      </c>
      <c r="C414" t="s">
        <v>215</v>
      </c>
    </row>
    <row r="415" spans="1:3" x14ac:dyDescent="0.45">
      <c r="A415" t="s">
        <v>298</v>
      </c>
      <c r="B415" s="109">
        <v>2000</v>
      </c>
      <c r="C415" t="s">
        <v>215</v>
      </c>
    </row>
    <row r="416" spans="1:3" x14ac:dyDescent="0.45">
      <c r="A416" t="s">
        <v>88</v>
      </c>
      <c r="B416" s="109">
        <v>1930.92</v>
      </c>
      <c r="C416" t="s">
        <v>215</v>
      </c>
    </row>
    <row r="417" spans="1:3" x14ac:dyDescent="0.45">
      <c r="A417" t="s">
        <v>91</v>
      </c>
      <c r="B417" s="109">
        <v>1852.26</v>
      </c>
      <c r="C417" t="s">
        <v>215</v>
      </c>
    </row>
    <row r="418" spans="1:3" x14ac:dyDescent="0.45">
      <c r="A418" t="s">
        <v>271</v>
      </c>
      <c r="B418" s="109">
        <v>1690</v>
      </c>
      <c r="C418" t="s">
        <v>215</v>
      </c>
    </row>
    <row r="419" spans="1:3" x14ac:dyDescent="0.45">
      <c r="A419" t="s">
        <v>332</v>
      </c>
      <c r="B419" s="109">
        <v>1570.9</v>
      </c>
      <c r="C419" t="s">
        <v>215</v>
      </c>
    </row>
    <row r="420" spans="1:3" x14ac:dyDescent="0.45">
      <c r="A420" t="s">
        <v>375</v>
      </c>
      <c r="B420" s="109">
        <v>1554.29</v>
      </c>
      <c r="C420" t="s">
        <v>215</v>
      </c>
    </row>
    <row r="421" spans="1:3" x14ac:dyDescent="0.45">
      <c r="A421" t="s">
        <v>132</v>
      </c>
      <c r="B421" s="109">
        <v>1400</v>
      </c>
      <c r="C421" t="s">
        <v>215</v>
      </c>
    </row>
    <row r="422" spans="1:3" x14ac:dyDescent="0.45">
      <c r="A422" t="s">
        <v>326</v>
      </c>
      <c r="B422" s="109">
        <v>1375</v>
      </c>
      <c r="C422" t="s">
        <v>215</v>
      </c>
    </row>
    <row r="423" spans="1:3" x14ac:dyDescent="0.45">
      <c r="A423" t="s">
        <v>312</v>
      </c>
      <c r="B423" s="109">
        <v>1350</v>
      </c>
      <c r="C423" t="s">
        <v>215</v>
      </c>
    </row>
    <row r="424" spans="1:3" x14ac:dyDescent="0.45">
      <c r="A424" t="s">
        <v>242</v>
      </c>
      <c r="B424" s="109">
        <v>1302</v>
      </c>
      <c r="C424" t="s">
        <v>215</v>
      </c>
    </row>
    <row r="425" spans="1:3" x14ac:dyDescent="0.45">
      <c r="A425" t="s">
        <v>154</v>
      </c>
      <c r="B425" s="109">
        <v>1285.19</v>
      </c>
      <c r="C425" t="s">
        <v>215</v>
      </c>
    </row>
    <row r="426" spans="1:3" x14ac:dyDescent="0.45">
      <c r="A426" t="s">
        <v>83</v>
      </c>
      <c r="B426" s="109">
        <v>1282.07</v>
      </c>
      <c r="C426" t="s">
        <v>215</v>
      </c>
    </row>
    <row r="427" spans="1:3" x14ac:dyDescent="0.45">
      <c r="A427" t="s">
        <v>159</v>
      </c>
      <c r="B427" s="109">
        <v>1275</v>
      </c>
      <c r="C427" t="s">
        <v>215</v>
      </c>
    </row>
    <row r="428" spans="1:3" x14ac:dyDescent="0.45">
      <c r="A428" t="s">
        <v>59</v>
      </c>
      <c r="B428" s="109">
        <v>1250</v>
      </c>
      <c r="C428" t="s">
        <v>215</v>
      </c>
    </row>
    <row r="429" spans="1:3" x14ac:dyDescent="0.45">
      <c r="A429" t="s">
        <v>373</v>
      </c>
      <c r="B429" s="109">
        <v>1242.6400000000001</v>
      </c>
      <c r="C429" t="s">
        <v>215</v>
      </c>
    </row>
    <row r="430" spans="1:3" x14ac:dyDescent="0.45">
      <c r="A430" t="s">
        <v>330</v>
      </c>
      <c r="B430" s="109">
        <v>1200</v>
      </c>
      <c r="C430" t="s">
        <v>215</v>
      </c>
    </row>
    <row r="431" spans="1:3" x14ac:dyDescent="0.45">
      <c r="A431" t="s">
        <v>376</v>
      </c>
      <c r="B431" s="109">
        <v>1087.5</v>
      </c>
      <c r="C431" t="s">
        <v>215</v>
      </c>
    </row>
    <row r="432" spans="1:3" x14ac:dyDescent="0.45">
      <c r="A432" t="s">
        <v>81</v>
      </c>
      <c r="B432" s="109">
        <v>1054.25</v>
      </c>
      <c r="C432" t="s">
        <v>215</v>
      </c>
    </row>
    <row r="433" spans="1:3" x14ac:dyDescent="0.45">
      <c r="A433" t="s">
        <v>110</v>
      </c>
      <c r="B433" s="109">
        <v>1043.17</v>
      </c>
      <c r="C433" t="s">
        <v>215</v>
      </c>
    </row>
    <row r="434" spans="1:3" x14ac:dyDescent="0.45">
      <c r="A434" t="s">
        <v>288</v>
      </c>
      <c r="B434" s="109">
        <v>1013.6</v>
      </c>
      <c r="C434" t="s">
        <v>215</v>
      </c>
    </row>
    <row r="435" spans="1:3" x14ac:dyDescent="0.45">
      <c r="A435" t="s">
        <v>365</v>
      </c>
      <c r="B435" s="109">
        <v>977</v>
      </c>
      <c r="C435" t="s">
        <v>215</v>
      </c>
    </row>
    <row r="436" spans="1:3" x14ac:dyDescent="0.45">
      <c r="A436" t="s">
        <v>371</v>
      </c>
      <c r="B436" s="109">
        <v>966.43</v>
      </c>
      <c r="C436" t="s">
        <v>215</v>
      </c>
    </row>
    <row r="437" spans="1:3" x14ac:dyDescent="0.45">
      <c r="A437" t="s">
        <v>347</v>
      </c>
      <c r="B437" s="109">
        <v>903.79</v>
      </c>
      <c r="C437" t="s">
        <v>215</v>
      </c>
    </row>
    <row r="438" spans="1:3" x14ac:dyDescent="0.45">
      <c r="A438" t="s">
        <v>148</v>
      </c>
      <c r="B438" s="109">
        <v>848.64</v>
      </c>
      <c r="C438" t="s">
        <v>215</v>
      </c>
    </row>
    <row r="439" spans="1:3" x14ac:dyDescent="0.45">
      <c r="A439" t="s">
        <v>319</v>
      </c>
      <c r="B439" s="109">
        <v>843.75</v>
      </c>
      <c r="C439" t="s">
        <v>215</v>
      </c>
    </row>
    <row r="440" spans="1:3" x14ac:dyDescent="0.45">
      <c r="A440" t="s">
        <v>269</v>
      </c>
      <c r="B440" s="109">
        <v>841.56</v>
      </c>
      <c r="C440" t="s">
        <v>215</v>
      </c>
    </row>
    <row r="441" spans="1:3" x14ac:dyDescent="0.45">
      <c r="A441" t="s">
        <v>218</v>
      </c>
      <c r="B441" s="109">
        <v>775.95</v>
      </c>
      <c r="C441" t="s">
        <v>215</v>
      </c>
    </row>
    <row r="442" spans="1:3" x14ac:dyDescent="0.45">
      <c r="A442" t="s">
        <v>366</v>
      </c>
      <c r="B442" s="109">
        <v>735</v>
      </c>
      <c r="C442" t="s">
        <v>215</v>
      </c>
    </row>
    <row r="443" spans="1:3" x14ac:dyDescent="0.45">
      <c r="A443" t="s">
        <v>309</v>
      </c>
      <c r="B443" s="109">
        <v>726.88</v>
      </c>
      <c r="C443" t="s">
        <v>215</v>
      </c>
    </row>
    <row r="444" spans="1:3" x14ac:dyDescent="0.45">
      <c r="A444" t="s">
        <v>364</v>
      </c>
      <c r="B444" s="109">
        <v>724.17</v>
      </c>
      <c r="C444" t="s">
        <v>215</v>
      </c>
    </row>
    <row r="445" spans="1:3" x14ac:dyDescent="0.45">
      <c r="A445" t="s">
        <v>258</v>
      </c>
      <c r="B445" s="109">
        <v>705.9</v>
      </c>
      <c r="C445" t="s">
        <v>215</v>
      </c>
    </row>
    <row r="446" spans="1:3" x14ac:dyDescent="0.45">
      <c r="A446" t="s">
        <v>119</v>
      </c>
      <c r="B446" s="109">
        <v>703.56</v>
      </c>
      <c r="C446" t="s">
        <v>215</v>
      </c>
    </row>
    <row r="447" spans="1:3" x14ac:dyDescent="0.45">
      <c r="A447" t="s">
        <v>276</v>
      </c>
      <c r="B447" s="109">
        <v>700</v>
      </c>
      <c r="C447" t="s">
        <v>215</v>
      </c>
    </row>
    <row r="448" spans="1:3" x14ac:dyDescent="0.45">
      <c r="A448" t="s">
        <v>340</v>
      </c>
      <c r="B448" s="109">
        <v>651.80999999999995</v>
      </c>
      <c r="C448" t="s">
        <v>215</v>
      </c>
    </row>
    <row r="449" spans="1:3" x14ac:dyDescent="0.45">
      <c r="A449" t="s">
        <v>100</v>
      </c>
      <c r="B449" s="109">
        <v>637.71</v>
      </c>
      <c r="C449" t="s">
        <v>215</v>
      </c>
    </row>
    <row r="450" spans="1:3" x14ac:dyDescent="0.45">
      <c r="A450" t="s">
        <v>310</v>
      </c>
      <c r="B450" s="109">
        <v>635</v>
      </c>
      <c r="C450" t="s">
        <v>215</v>
      </c>
    </row>
    <row r="451" spans="1:3" x14ac:dyDescent="0.45">
      <c r="A451" t="s">
        <v>363</v>
      </c>
      <c r="B451" s="109">
        <v>627.65</v>
      </c>
      <c r="C451" t="s">
        <v>215</v>
      </c>
    </row>
    <row r="452" spans="1:3" x14ac:dyDescent="0.45">
      <c r="A452" t="s">
        <v>140</v>
      </c>
      <c r="B452" s="109">
        <v>600</v>
      </c>
      <c r="C452" t="s">
        <v>215</v>
      </c>
    </row>
    <row r="453" spans="1:3" x14ac:dyDescent="0.45">
      <c r="A453" t="s">
        <v>244</v>
      </c>
      <c r="B453" s="109">
        <v>591.16999999999996</v>
      </c>
      <c r="C453" t="s">
        <v>215</v>
      </c>
    </row>
    <row r="454" spans="1:3" x14ac:dyDescent="0.45">
      <c r="A454" t="s">
        <v>343</v>
      </c>
      <c r="B454" s="109">
        <v>572.05999999999995</v>
      </c>
      <c r="C454" t="s">
        <v>215</v>
      </c>
    </row>
    <row r="455" spans="1:3" x14ac:dyDescent="0.45">
      <c r="A455" t="s">
        <v>346</v>
      </c>
      <c r="B455" s="109">
        <v>539.65</v>
      </c>
      <c r="C455" t="s">
        <v>215</v>
      </c>
    </row>
    <row r="456" spans="1:3" x14ac:dyDescent="0.45">
      <c r="A456" t="s">
        <v>160</v>
      </c>
      <c r="B456" s="109">
        <v>518</v>
      </c>
      <c r="C456" t="s">
        <v>215</v>
      </c>
    </row>
    <row r="457" spans="1:3" x14ac:dyDescent="0.45">
      <c r="A457" t="s">
        <v>156</v>
      </c>
      <c r="B457" s="109">
        <v>517.6</v>
      </c>
      <c r="C457" t="s">
        <v>215</v>
      </c>
    </row>
    <row r="458" spans="1:3" x14ac:dyDescent="0.45">
      <c r="A458" t="s">
        <v>141</v>
      </c>
      <c r="B458" s="109">
        <v>496.94</v>
      </c>
      <c r="C458" t="s">
        <v>215</v>
      </c>
    </row>
    <row r="459" spans="1:3" x14ac:dyDescent="0.45">
      <c r="A459" t="s">
        <v>232</v>
      </c>
      <c r="B459" s="109">
        <v>493.15</v>
      </c>
      <c r="C459" t="s">
        <v>215</v>
      </c>
    </row>
    <row r="460" spans="1:3" x14ac:dyDescent="0.45">
      <c r="A460" t="s">
        <v>308</v>
      </c>
      <c r="B460" s="109">
        <v>476.76</v>
      </c>
      <c r="C460" t="s">
        <v>215</v>
      </c>
    </row>
    <row r="461" spans="1:3" x14ac:dyDescent="0.45">
      <c r="A461" t="s">
        <v>239</v>
      </c>
      <c r="B461" s="109">
        <v>456.43</v>
      </c>
      <c r="C461" t="s">
        <v>215</v>
      </c>
    </row>
    <row r="462" spans="1:3" x14ac:dyDescent="0.45">
      <c r="A462" t="s">
        <v>250</v>
      </c>
      <c r="B462" s="109">
        <v>430</v>
      </c>
      <c r="C462" t="s">
        <v>215</v>
      </c>
    </row>
    <row r="463" spans="1:3" x14ac:dyDescent="0.45">
      <c r="A463" t="s">
        <v>233</v>
      </c>
      <c r="B463" s="109">
        <v>389</v>
      </c>
      <c r="C463" t="s">
        <v>215</v>
      </c>
    </row>
    <row r="464" spans="1:3" x14ac:dyDescent="0.45">
      <c r="A464" t="s">
        <v>283</v>
      </c>
      <c r="B464" s="109">
        <v>375.01</v>
      </c>
      <c r="C464" t="s">
        <v>215</v>
      </c>
    </row>
    <row r="465" spans="1:3" x14ac:dyDescent="0.45">
      <c r="A465" t="s">
        <v>260</v>
      </c>
      <c r="B465" s="109">
        <v>373.2</v>
      </c>
      <c r="C465" t="s">
        <v>215</v>
      </c>
    </row>
    <row r="466" spans="1:3" x14ac:dyDescent="0.45">
      <c r="A466" t="s">
        <v>256</v>
      </c>
      <c r="B466" s="109">
        <v>364.99</v>
      </c>
      <c r="C466" t="s">
        <v>215</v>
      </c>
    </row>
    <row r="467" spans="1:3" x14ac:dyDescent="0.45">
      <c r="A467" t="s">
        <v>315</v>
      </c>
      <c r="B467" s="109">
        <v>359.7</v>
      </c>
      <c r="C467" t="s">
        <v>215</v>
      </c>
    </row>
    <row r="468" spans="1:3" x14ac:dyDescent="0.45">
      <c r="A468" t="s">
        <v>355</v>
      </c>
      <c r="B468" s="109">
        <v>347</v>
      </c>
      <c r="C468" t="s">
        <v>215</v>
      </c>
    </row>
    <row r="469" spans="1:3" x14ac:dyDescent="0.45">
      <c r="A469" t="s">
        <v>341</v>
      </c>
      <c r="B469" s="109">
        <v>342.54</v>
      </c>
      <c r="C469" t="s">
        <v>215</v>
      </c>
    </row>
    <row r="470" spans="1:3" x14ac:dyDescent="0.45">
      <c r="A470" t="s">
        <v>228</v>
      </c>
      <c r="B470" s="109">
        <v>324.95</v>
      </c>
      <c r="C470" t="s">
        <v>215</v>
      </c>
    </row>
    <row r="471" spans="1:3" x14ac:dyDescent="0.45">
      <c r="A471" t="s">
        <v>241</v>
      </c>
      <c r="B471" s="109">
        <v>319.5</v>
      </c>
      <c r="C471" t="s">
        <v>215</v>
      </c>
    </row>
    <row r="472" spans="1:3" x14ac:dyDescent="0.45">
      <c r="A472" t="s">
        <v>223</v>
      </c>
      <c r="B472" s="109">
        <v>315.45999999999998</v>
      </c>
      <c r="C472" t="s">
        <v>215</v>
      </c>
    </row>
    <row r="473" spans="1:3" x14ac:dyDescent="0.45">
      <c r="A473" t="s">
        <v>327</v>
      </c>
      <c r="B473" s="109">
        <v>310.63</v>
      </c>
      <c r="C473" t="s">
        <v>215</v>
      </c>
    </row>
    <row r="474" spans="1:3" x14ac:dyDescent="0.45">
      <c r="A474" t="s">
        <v>161</v>
      </c>
      <c r="B474" s="109">
        <v>299</v>
      </c>
      <c r="C474" t="s">
        <v>215</v>
      </c>
    </row>
    <row r="475" spans="1:3" x14ac:dyDescent="0.45">
      <c r="A475" t="s">
        <v>263</v>
      </c>
      <c r="B475" s="109">
        <v>292</v>
      </c>
      <c r="C475" t="s">
        <v>215</v>
      </c>
    </row>
    <row r="476" spans="1:3" x14ac:dyDescent="0.45">
      <c r="A476" t="s">
        <v>368</v>
      </c>
      <c r="B476" s="109">
        <v>286.74</v>
      </c>
      <c r="C476" t="s">
        <v>215</v>
      </c>
    </row>
    <row r="477" spans="1:3" x14ac:dyDescent="0.45">
      <c r="A477" t="s">
        <v>249</v>
      </c>
      <c r="B477" s="109">
        <v>285</v>
      </c>
      <c r="C477" t="s">
        <v>215</v>
      </c>
    </row>
    <row r="478" spans="1:3" x14ac:dyDescent="0.45">
      <c r="A478" t="s">
        <v>338</v>
      </c>
      <c r="B478" s="109">
        <v>253</v>
      </c>
      <c r="C478" t="s">
        <v>215</v>
      </c>
    </row>
    <row r="479" spans="1:3" x14ac:dyDescent="0.45">
      <c r="A479" t="s">
        <v>287</v>
      </c>
      <c r="B479" s="109">
        <v>235.9</v>
      </c>
      <c r="C479" t="s">
        <v>215</v>
      </c>
    </row>
    <row r="480" spans="1:3" x14ac:dyDescent="0.45">
      <c r="A480" t="s">
        <v>155</v>
      </c>
      <c r="B480" s="109">
        <v>207.64</v>
      </c>
      <c r="C480" t="s">
        <v>215</v>
      </c>
    </row>
    <row r="481" spans="1:3" x14ac:dyDescent="0.45">
      <c r="A481" t="s">
        <v>90</v>
      </c>
      <c r="B481" s="109">
        <v>197.84</v>
      </c>
      <c r="C481" t="s">
        <v>215</v>
      </c>
    </row>
    <row r="482" spans="1:3" x14ac:dyDescent="0.45">
      <c r="A482" t="s">
        <v>95</v>
      </c>
      <c r="B482" s="109">
        <v>196.2</v>
      </c>
      <c r="C482" t="s">
        <v>215</v>
      </c>
    </row>
    <row r="483" spans="1:3" x14ac:dyDescent="0.45">
      <c r="A483" t="s">
        <v>293</v>
      </c>
      <c r="B483" s="109">
        <v>194.99</v>
      </c>
      <c r="C483" t="s">
        <v>215</v>
      </c>
    </row>
    <row r="484" spans="1:3" x14ac:dyDescent="0.45">
      <c r="A484" t="s">
        <v>142</v>
      </c>
      <c r="B484" s="109">
        <v>171.51</v>
      </c>
      <c r="C484" t="s">
        <v>215</v>
      </c>
    </row>
    <row r="485" spans="1:3" x14ac:dyDescent="0.45">
      <c r="A485" t="s">
        <v>290</v>
      </c>
      <c r="B485" s="109">
        <v>159</v>
      </c>
      <c r="C485" t="s">
        <v>215</v>
      </c>
    </row>
    <row r="486" spans="1:3" x14ac:dyDescent="0.45">
      <c r="A486" t="s">
        <v>331</v>
      </c>
      <c r="B486" s="109">
        <v>158.08000000000001</v>
      </c>
      <c r="C486" t="s">
        <v>215</v>
      </c>
    </row>
    <row r="487" spans="1:3" x14ac:dyDescent="0.45">
      <c r="A487" t="s">
        <v>274</v>
      </c>
      <c r="B487" s="109">
        <v>149.94</v>
      </c>
      <c r="C487" t="s">
        <v>215</v>
      </c>
    </row>
    <row r="488" spans="1:3" x14ac:dyDescent="0.45">
      <c r="A488" t="s">
        <v>220</v>
      </c>
      <c r="B488" s="109">
        <v>147.63999999999999</v>
      </c>
      <c r="C488" t="s">
        <v>215</v>
      </c>
    </row>
    <row r="489" spans="1:3" x14ac:dyDescent="0.45">
      <c r="A489" t="s">
        <v>297</v>
      </c>
      <c r="B489" s="109">
        <v>142</v>
      </c>
      <c r="C489" t="s">
        <v>215</v>
      </c>
    </row>
    <row r="490" spans="1:3" x14ac:dyDescent="0.45">
      <c r="A490" t="s">
        <v>325</v>
      </c>
      <c r="B490" s="109">
        <v>139.06</v>
      </c>
      <c r="C490" t="s">
        <v>215</v>
      </c>
    </row>
    <row r="491" spans="1:3" x14ac:dyDescent="0.45">
      <c r="A491" t="s">
        <v>267</v>
      </c>
      <c r="B491" s="109">
        <v>125.04</v>
      </c>
      <c r="C491" t="s">
        <v>215</v>
      </c>
    </row>
    <row r="492" spans="1:3" x14ac:dyDescent="0.45">
      <c r="A492" t="s">
        <v>231</v>
      </c>
      <c r="B492" s="109">
        <v>121.73</v>
      </c>
      <c r="C492" t="s">
        <v>215</v>
      </c>
    </row>
    <row r="493" spans="1:3" x14ac:dyDescent="0.45">
      <c r="A493" t="s">
        <v>58</v>
      </c>
      <c r="B493" s="109">
        <v>114</v>
      </c>
      <c r="C493" t="s">
        <v>215</v>
      </c>
    </row>
    <row r="494" spans="1:3" x14ac:dyDescent="0.45">
      <c r="A494" t="s">
        <v>246</v>
      </c>
      <c r="B494" s="109">
        <v>101.03</v>
      </c>
      <c r="C494" t="s">
        <v>215</v>
      </c>
    </row>
    <row r="495" spans="1:3" x14ac:dyDescent="0.45">
      <c r="A495" t="s">
        <v>101</v>
      </c>
      <c r="B495" s="109">
        <v>93.18</v>
      </c>
      <c r="C495" t="s">
        <v>215</v>
      </c>
    </row>
    <row r="496" spans="1:3" x14ac:dyDescent="0.45">
      <c r="A496" t="s">
        <v>379</v>
      </c>
      <c r="B496" s="109">
        <v>92.53</v>
      </c>
      <c r="C496" t="s">
        <v>215</v>
      </c>
    </row>
    <row r="497" spans="1:3" x14ac:dyDescent="0.45">
      <c r="A497" t="s">
        <v>216</v>
      </c>
      <c r="B497" s="109">
        <v>77.61</v>
      </c>
      <c r="C497" t="s">
        <v>215</v>
      </c>
    </row>
    <row r="498" spans="1:3" x14ac:dyDescent="0.45">
      <c r="A498" t="s">
        <v>135</v>
      </c>
      <c r="B498" s="109">
        <v>61</v>
      </c>
      <c r="C498" t="s">
        <v>215</v>
      </c>
    </row>
    <row r="499" spans="1:3" x14ac:dyDescent="0.45">
      <c r="A499" t="s">
        <v>219</v>
      </c>
      <c r="B499" s="109">
        <v>60.28</v>
      </c>
      <c r="C499" t="s">
        <v>215</v>
      </c>
    </row>
    <row r="500" spans="1:3" x14ac:dyDescent="0.45">
      <c r="A500" t="s">
        <v>270</v>
      </c>
      <c r="B500" s="109">
        <v>58.55</v>
      </c>
      <c r="C500" t="s">
        <v>215</v>
      </c>
    </row>
    <row r="501" spans="1:3" x14ac:dyDescent="0.45">
      <c r="A501" t="s">
        <v>278</v>
      </c>
      <c r="B501" s="109">
        <v>54.05</v>
      </c>
      <c r="C501" t="s">
        <v>215</v>
      </c>
    </row>
    <row r="502" spans="1:3" x14ac:dyDescent="0.45">
      <c r="A502" t="s">
        <v>109</v>
      </c>
      <c r="B502" s="109">
        <v>53.5</v>
      </c>
      <c r="C502" t="s">
        <v>215</v>
      </c>
    </row>
    <row r="503" spans="1:3" x14ac:dyDescent="0.45">
      <c r="A503" t="s">
        <v>137</v>
      </c>
      <c r="B503" s="109">
        <v>52.81</v>
      </c>
      <c r="C503" t="s">
        <v>215</v>
      </c>
    </row>
    <row r="504" spans="1:3" x14ac:dyDescent="0.45">
      <c r="A504" t="s">
        <v>254</v>
      </c>
      <c r="B504" s="109">
        <v>51.6</v>
      </c>
      <c r="C504" t="s">
        <v>215</v>
      </c>
    </row>
    <row r="505" spans="1:3" x14ac:dyDescent="0.45">
      <c r="A505" t="s">
        <v>128</v>
      </c>
      <c r="B505" s="109">
        <v>50.86</v>
      </c>
      <c r="C505" t="s">
        <v>215</v>
      </c>
    </row>
    <row r="506" spans="1:3" x14ac:dyDescent="0.45">
      <c r="A506" t="s">
        <v>152</v>
      </c>
      <c r="B506" s="109">
        <v>40</v>
      </c>
      <c r="C506" t="s">
        <v>215</v>
      </c>
    </row>
    <row r="507" spans="1:3" x14ac:dyDescent="0.45">
      <c r="A507" t="s">
        <v>342</v>
      </c>
      <c r="B507" s="109">
        <v>37.22</v>
      </c>
      <c r="C507" t="s">
        <v>215</v>
      </c>
    </row>
    <row r="508" spans="1:3" x14ac:dyDescent="0.45">
      <c r="A508" t="s">
        <v>144</v>
      </c>
      <c r="B508" s="109">
        <v>36.6</v>
      </c>
      <c r="C508" t="s">
        <v>215</v>
      </c>
    </row>
    <row r="509" spans="1:3" x14ac:dyDescent="0.45">
      <c r="A509" t="s">
        <v>284</v>
      </c>
      <c r="B509" s="109">
        <v>33.74</v>
      </c>
      <c r="C509" t="s">
        <v>215</v>
      </c>
    </row>
    <row r="510" spans="1:3" x14ac:dyDescent="0.45">
      <c r="A510" t="s">
        <v>127</v>
      </c>
      <c r="B510" s="109">
        <v>30</v>
      </c>
      <c r="C510" t="s">
        <v>215</v>
      </c>
    </row>
    <row r="511" spans="1:3" x14ac:dyDescent="0.45">
      <c r="A511" t="s">
        <v>303</v>
      </c>
      <c r="B511" s="109">
        <v>27.54</v>
      </c>
      <c r="C511" t="s">
        <v>215</v>
      </c>
    </row>
    <row r="512" spans="1:3" x14ac:dyDescent="0.45">
      <c r="A512" t="s">
        <v>348</v>
      </c>
      <c r="B512" s="109">
        <v>27.54</v>
      </c>
      <c r="C512" t="s">
        <v>215</v>
      </c>
    </row>
    <row r="513" spans="1:3" x14ac:dyDescent="0.45">
      <c r="A513" t="s">
        <v>302</v>
      </c>
      <c r="B513" s="109">
        <v>24.08</v>
      </c>
      <c r="C513" t="s">
        <v>215</v>
      </c>
    </row>
    <row r="514" spans="1:3" x14ac:dyDescent="0.45">
      <c r="A514" t="s">
        <v>378</v>
      </c>
      <c r="B514" s="109">
        <v>20</v>
      </c>
      <c r="C514" t="s">
        <v>215</v>
      </c>
    </row>
    <row r="515" spans="1:3" x14ac:dyDescent="0.45">
      <c r="A515" t="s">
        <v>158</v>
      </c>
      <c r="B515" s="109">
        <v>15.14</v>
      </c>
      <c r="C515" t="s">
        <v>215</v>
      </c>
    </row>
    <row r="516" spans="1:3" x14ac:dyDescent="0.45">
      <c r="A516" t="s">
        <v>306</v>
      </c>
      <c r="B516" s="109">
        <v>15.14</v>
      </c>
      <c r="C516" t="s">
        <v>215</v>
      </c>
    </row>
    <row r="517" spans="1:3" x14ac:dyDescent="0.45">
      <c r="A517" t="s">
        <v>96</v>
      </c>
      <c r="B517" s="109">
        <v>15.14</v>
      </c>
      <c r="C517" t="s">
        <v>215</v>
      </c>
    </row>
    <row r="518" spans="1:3" x14ac:dyDescent="0.45">
      <c r="A518" t="s">
        <v>248</v>
      </c>
      <c r="B518" s="109">
        <v>15.14</v>
      </c>
      <c r="C518" t="s">
        <v>215</v>
      </c>
    </row>
    <row r="519" spans="1:3" x14ac:dyDescent="0.45">
      <c r="A519" t="s">
        <v>247</v>
      </c>
      <c r="B519" s="109">
        <v>10.55</v>
      </c>
      <c r="C519" t="s">
        <v>215</v>
      </c>
    </row>
    <row r="520" spans="1:3" x14ac:dyDescent="0.45">
      <c r="A520" t="s">
        <v>361</v>
      </c>
      <c r="B520" s="109">
        <v>8.94</v>
      </c>
      <c r="C520" t="s">
        <v>215</v>
      </c>
    </row>
    <row r="521" spans="1:3" x14ac:dyDescent="0.45">
      <c r="A521" t="s">
        <v>251</v>
      </c>
      <c r="B521" s="109">
        <v>6.2</v>
      </c>
      <c r="C521" t="s">
        <v>215</v>
      </c>
    </row>
    <row r="522" spans="1:3" x14ac:dyDescent="0.45">
      <c r="A522" t="s">
        <v>252</v>
      </c>
      <c r="B522" s="109">
        <v>-139.94</v>
      </c>
      <c r="C522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EFFD-4C1E-4733-8564-FC97ECBF24E2}">
  <dimension ref="A1"/>
  <sheetViews>
    <sheetView topLeftCell="A11" workbookViewId="0">
      <selection activeCell="D24" sqref="D24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FY 21-22 Summary</vt:lpstr>
      <vt:lpstr>PCard FY 19-20 Summary</vt:lpstr>
      <vt:lpstr>Spend By Department</vt:lpstr>
      <vt:lpstr>Q1 Spend by Supplier - Div Code</vt:lpstr>
      <vt:lpstr>Q1 Tier 2 Spend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Administrator</cp:lastModifiedBy>
  <cp:lastPrinted>2020-08-04T20:32:06Z</cp:lastPrinted>
  <dcterms:created xsi:type="dcterms:W3CDTF">2020-07-29T14:17:10Z</dcterms:created>
  <dcterms:modified xsi:type="dcterms:W3CDTF">2021-12-09T21:28:11Z</dcterms:modified>
</cp:coreProperties>
</file>